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Feb 23/"/>
    </mc:Choice>
  </mc:AlternateContent>
  <xr:revisionPtr revIDLastSave="0" documentId="8_{127E7517-41F9-4065-820E-F19C92E61E90}"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20" yWindow="-120" windowWidth="29040" windowHeight="176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O15" i="1"/>
  <c r="I15" i="1"/>
  <c r="Z15" i="1"/>
  <c r="V15" i="1"/>
  <c r="AA15" i="1"/>
  <c r="K15" i="1"/>
  <c r="Y15" i="1"/>
  <c r="J15" i="1"/>
  <c r="AB15" i="1"/>
  <c r="S15" i="1"/>
  <c r="N15" i="1"/>
  <c r="X15" i="1"/>
  <c r="Q15" i="1"/>
  <c r="L15" i="1"/>
  <c r="U15" i="1"/>
  <c r="R15" i="1"/>
  <c r="P15" i="1"/>
  <c r="M15" i="1"/>
  <c r="T15" i="1"/>
  <c r="W15" i="1"/>
  <c r="AC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96" i="1" a="1"/>
  <c r="A164" i="1" a="1"/>
  <c r="A202" i="1" a="1"/>
  <c r="A129" i="1" a="1"/>
  <c r="A147" i="1" a="1"/>
  <c r="A83" i="1" a="1"/>
  <c r="A87" i="1" a="1"/>
  <c r="A142" i="1" a="1"/>
  <c r="A141" i="1" a="1"/>
  <c r="A21" i="1" a="1"/>
  <c r="A160" i="1" a="1"/>
  <c r="A197" i="1" a="1"/>
  <c r="A36" i="1" a="1"/>
  <c r="A50" i="1" a="1"/>
  <c r="A42" i="1" a="1"/>
  <c r="A162" i="1" a="1"/>
  <c r="A85" i="1" a="1"/>
  <c r="A209" i="1" a="1"/>
  <c r="A207" i="1" a="1"/>
  <c r="A132" i="1" a="1"/>
  <c r="A150" i="1" a="1"/>
  <c r="A211" i="1" a="1"/>
  <c r="A148" i="1" a="1"/>
  <c r="A140" i="1" a="1"/>
  <c r="A175" i="1" a="1"/>
  <c r="A208" i="1" a="1"/>
  <c r="A111" i="1" a="1"/>
  <c r="A123" i="1" a="1"/>
  <c r="A173" i="1" a="1"/>
  <c r="A90" i="1" a="1"/>
  <c r="A49" i="1" a="1"/>
  <c r="A153" i="1" a="1"/>
  <c r="A159" i="1" a="1"/>
  <c r="A73" i="1" a="1"/>
  <c r="A180" i="1" a="1"/>
  <c r="A98" i="1" a="1"/>
  <c r="A43" i="1" a="1"/>
  <c r="A117" i="1" a="1"/>
  <c r="A155" i="1" a="1"/>
  <c r="A82" i="1" a="1"/>
  <c r="A68" i="1" a="1"/>
  <c r="A70" i="1" a="1"/>
  <c r="A93" i="1" a="1"/>
  <c r="A30" i="1" a="1"/>
  <c r="A134" i="1" a="1"/>
  <c r="A181" i="1" a="1"/>
  <c r="A163" i="1" a="1"/>
  <c r="A80" i="1" a="1"/>
  <c r="A74" i="1" a="1"/>
  <c r="A32" i="1" a="1"/>
  <c r="A176" i="1" a="1"/>
  <c r="AM15" i="1"/>
  <c r="A186" i="1" a="1"/>
  <c r="A145" i="1" a="1"/>
  <c r="A154" i="1" a="1"/>
  <c r="A40" i="1" a="1"/>
  <c r="A63" i="1" a="1"/>
  <c r="A47" i="1" a="1"/>
  <c r="A200" i="1" a="1"/>
  <c r="AD15" i="1"/>
  <c r="A19" i="1" a="1"/>
  <c r="AQ15" i="1"/>
  <c r="A109" i="1" a="1"/>
  <c r="A149" i="1" a="1"/>
  <c r="A138" i="1" a="1"/>
  <c r="A29" i="1" a="1"/>
  <c r="A139" i="1" a="1"/>
  <c r="AI15" i="1"/>
  <c r="A59" i="1" a="1"/>
  <c r="A122" i="1" a="1"/>
  <c r="A113" i="1" a="1"/>
  <c r="A37" i="1" a="1"/>
  <c r="A127" i="1" a="1"/>
  <c r="A18" i="1" a="1"/>
  <c r="A16" i="1" a="1"/>
  <c r="A169" i="1" a="1"/>
  <c r="A54" i="1" a="1"/>
  <c r="AR15" i="1"/>
  <c r="A131" i="1" a="1"/>
  <c r="A199" i="1" a="1"/>
  <c r="A105" i="1" a="1"/>
  <c r="A65" i="1" a="1"/>
  <c r="AF15" i="1"/>
  <c r="A135" i="1" a="1"/>
  <c r="A182" i="1" a="1"/>
  <c r="A84" i="1" a="1"/>
  <c r="A72" i="1" a="1"/>
  <c r="A128" i="1" a="1"/>
  <c r="A17" i="1" a="1"/>
  <c r="A118" i="1" a="1"/>
  <c r="A24" i="1" a="1"/>
  <c r="A116" i="1" a="1"/>
  <c r="A23" i="1" a="1"/>
  <c r="A144" i="1" a="1"/>
  <c r="A88" i="1" a="1"/>
  <c r="A58" i="1" a="1"/>
  <c r="A51" i="1" a="1"/>
  <c r="A172" i="1" a="1"/>
  <c r="A157" i="1" a="1"/>
  <c r="A57" i="1" a="1"/>
  <c r="A191" i="1" a="1"/>
  <c r="A158" i="1" a="1"/>
  <c r="A124" i="1" a="1"/>
  <c r="A64" i="1" a="1"/>
  <c r="A52" i="1" a="1"/>
  <c r="A34" i="1" a="1"/>
  <c r="A53" i="1" a="1"/>
  <c r="A170" i="1" a="1"/>
  <c r="A201" i="1" a="1"/>
  <c r="A187" i="1" a="1"/>
  <c r="A61" i="1" a="1"/>
  <c r="A102" i="1" a="1"/>
  <c r="A86" i="1" a="1"/>
  <c r="A205" i="1" a="1"/>
  <c r="A35" i="1" a="1"/>
  <c r="A69" i="1" a="1"/>
  <c r="A41" i="1" a="1"/>
  <c r="A185" i="1" a="1"/>
  <c r="A76" i="1" a="1"/>
  <c r="A206" i="1" a="1"/>
  <c r="A189" i="1" a="1"/>
  <c r="A193" i="1" a="1"/>
  <c r="A188" i="1" a="1"/>
  <c r="A67" i="1" a="1"/>
  <c r="A106" i="1" a="1"/>
  <c r="A95" i="1" a="1"/>
  <c r="AS15" i="1"/>
  <c r="AG15" i="1"/>
  <c r="A184" i="1" a="1"/>
  <c r="A44" i="1" a="1"/>
  <c r="A136" i="1" a="1"/>
  <c r="A110" i="1" a="1"/>
  <c r="A22" i="1" a="1"/>
  <c r="A204" i="1" a="1"/>
  <c r="A143" i="1" a="1"/>
  <c r="A198" i="1" a="1"/>
  <c r="A97" i="1" a="1"/>
  <c r="A28" i="1" a="1"/>
  <c r="A213" i="1" a="1"/>
  <c r="A214" i="1" a="1"/>
  <c r="AH15" i="1"/>
  <c r="A94" i="1" a="1"/>
  <c r="A100" i="1" a="1"/>
  <c r="A20" i="1" a="1"/>
  <c r="A178" i="1" a="1"/>
  <c r="A190" i="1" a="1"/>
  <c r="A92" i="1" a="1"/>
  <c r="A48" i="1" a="1"/>
  <c r="A195" i="1" a="1"/>
  <c r="A179" i="1" a="1"/>
  <c r="A126" i="1" a="1"/>
  <c r="A146" i="1" a="1"/>
  <c r="A78" i="1" a="1"/>
  <c r="A171" i="1" a="1"/>
  <c r="A62" i="1" a="1"/>
  <c r="A215" i="1" a="1"/>
  <c r="A121" i="1" a="1"/>
  <c r="A46" i="1" a="1"/>
  <c r="A212" i="1" a="1"/>
  <c r="A156" i="1" a="1"/>
  <c r="A130" i="1" a="1"/>
  <c r="A151" i="1" a="1"/>
  <c r="A112" i="1" a="1"/>
  <c r="A133" i="1" a="1"/>
  <c r="A137" i="1" a="1"/>
  <c r="A203" i="1" a="1"/>
  <c r="A174" i="1" a="1"/>
  <c r="AP15" i="1"/>
  <c r="A45" i="1" a="1"/>
  <c r="A79" i="1" a="1"/>
  <c r="A107" i="1" a="1"/>
  <c r="A101" i="1" a="1"/>
  <c r="A183" i="1" a="1"/>
  <c r="A25" i="1" a="1"/>
  <c r="A27" i="1" a="1"/>
  <c r="A167" i="1" a="1"/>
  <c r="A108" i="1" a="1"/>
  <c r="A194" i="1" a="1"/>
  <c r="A75" i="1" a="1"/>
  <c r="A119" i="1" a="1"/>
  <c r="A81" i="1" a="1"/>
  <c r="A91" i="1" a="1"/>
  <c r="A26" i="1" a="1"/>
  <c r="A38" i="1" a="1"/>
  <c r="A99" i="1" a="1"/>
  <c r="A192" i="1" a="1"/>
  <c r="A166" i="1" a="1"/>
  <c r="A125" i="1" a="1"/>
  <c r="A114" i="1" a="1"/>
  <c r="AL15" i="1"/>
  <c r="A39" i="1" a="1"/>
  <c r="A168" i="1" a="1"/>
  <c r="A152" i="1" a="1"/>
  <c r="A56" i="1" a="1"/>
  <c r="A165" i="1" a="1"/>
  <c r="A31" i="1" a="1"/>
  <c r="A96" i="1" a="1"/>
  <c r="A115" i="1" a="1"/>
  <c r="AN15" i="1"/>
  <c r="A89" i="1" a="1"/>
  <c r="AK15" i="1"/>
  <c r="A177" i="1" a="1"/>
  <c r="A104" i="1" a="1"/>
  <c r="AE15" i="1"/>
  <c r="A55" i="1" a="1"/>
  <c r="A77" i="1" a="1"/>
  <c r="A66" i="1" a="1"/>
  <c r="A103" i="1" a="1"/>
  <c r="A120" i="1" a="1"/>
  <c r="A33" i="1" a="1"/>
  <c r="A71" i="1" a="1"/>
  <c r="A161" i="1" a="1"/>
  <c r="A60" i="1" a="1"/>
  <c r="AT15" i="1"/>
  <c r="AO15" i="1"/>
  <c r="A21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74" i="8" a="1"/>
  <c r="E123" i="8" a="1"/>
  <c r="E132" i="8" a="1"/>
  <c r="E95" i="8" a="1"/>
  <c r="E12" i="8" a="1"/>
  <c r="E19" i="8" a="1"/>
  <c r="E137" i="8" a="1"/>
  <c r="E157" i="8" a="1"/>
  <c r="E125" i="8" a="1"/>
  <c r="E68" i="8" a="1"/>
  <c r="E156" i="8" a="1"/>
  <c r="E9" i="8" a="1"/>
  <c r="E94" i="8" a="1"/>
  <c r="E155" i="8" a="1"/>
  <c r="E29" i="8" a="1"/>
  <c r="E82" i="8" a="1"/>
  <c r="E65" i="8" a="1"/>
  <c r="E199" i="8" a="1"/>
  <c r="E30" i="8" a="1"/>
  <c r="E99" i="8" a="1"/>
  <c r="E175" i="8" a="1"/>
  <c r="E181" i="8" a="1"/>
  <c r="E133" i="8" a="1"/>
  <c r="E107" i="8" a="1"/>
  <c r="E48" i="8" a="1"/>
  <c r="E116" i="8" a="1"/>
  <c r="E27" i="8" a="1"/>
  <c r="E190" i="8" a="1"/>
  <c r="E75" i="8" a="1"/>
  <c r="E189" i="8" a="1"/>
  <c r="E193" i="8" a="1"/>
  <c r="E149" i="8" a="1"/>
  <c r="E146" i="8" a="1"/>
  <c r="E81" i="8" a="1"/>
  <c r="E150" i="8" a="1"/>
  <c r="E63" i="8" a="1"/>
  <c r="E35" i="8" a="1"/>
  <c r="E7" i="8" a="1"/>
  <c r="E23" i="8" a="1"/>
  <c r="E87" i="8" a="1"/>
  <c r="E91" i="8" a="1"/>
  <c r="E45" i="8" a="1"/>
  <c r="E54" i="8" a="1"/>
  <c r="E26" i="8" a="1"/>
  <c r="E165" i="8" a="1"/>
  <c r="E167" i="8" a="1"/>
  <c r="E205" i="8" a="1"/>
  <c r="E184" i="8" a="1"/>
  <c r="E92" i="8" a="1"/>
  <c r="E204" i="8" a="1"/>
  <c r="E86" i="8" a="1"/>
  <c r="E74" i="8" a="1"/>
  <c r="E160" i="8" a="1"/>
  <c r="E126" i="8" a="1"/>
  <c r="E103" i="8" a="1"/>
  <c r="E18" i="8" a="1"/>
  <c r="E61" i="8" a="1"/>
  <c r="E162" i="8" a="1"/>
  <c r="E151" i="8" a="1"/>
  <c r="E147" i="8" a="1"/>
  <c r="E112" i="8" a="1"/>
  <c r="E113" i="8" a="1"/>
  <c r="E66" i="8" a="1"/>
  <c r="E119" i="8" a="1"/>
  <c r="E172" i="8" a="1"/>
  <c r="E101" i="8" a="1"/>
  <c r="E168" i="8" a="1"/>
  <c r="E159" i="8" a="1"/>
  <c r="E135" i="8" a="1"/>
  <c r="E88" i="8" a="1"/>
  <c r="E21" i="8" a="1"/>
  <c r="E154" i="8" a="1"/>
  <c r="E31" i="8" a="1"/>
  <c r="E200" i="8" a="1"/>
  <c r="E171" i="8" a="1"/>
  <c r="E53" i="8" a="1"/>
  <c r="E22" i="8" a="1"/>
  <c r="E72" i="8" a="1"/>
  <c r="E71" i="8" a="1"/>
  <c r="E77" i="8" a="1"/>
  <c r="E179" i="8" a="1"/>
  <c r="E84" i="8" a="1"/>
  <c r="E44" i="8" a="1"/>
  <c r="E114" i="8" a="1"/>
  <c r="E145" i="8" a="1"/>
  <c r="E177" i="8" a="1"/>
  <c r="E169" i="8" a="1"/>
  <c r="E34" i="8" a="1"/>
  <c r="E138" i="8" a="1"/>
  <c r="E164" i="8" a="1"/>
  <c r="E117" i="8" a="1"/>
  <c r="E178" i="8" a="1"/>
  <c r="E58" i="8" a="1"/>
  <c r="E134" i="8" a="1"/>
  <c r="E93" i="8" a="1"/>
  <c r="E143" i="8" a="1"/>
  <c r="E56"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76" i="8" a="1"/>
  <c r="E8" i="8" a="1"/>
  <c r="E90" i="8" a="1"/>
  <c r="E24" i="8" a="1"/>
  <c r="E85" i="8" a="1"/>
  <c r="E64" i="8" a="1"/>
  <c r="E195" i="8" a="1"/>
  <c r="E163" i="8" a="1"/>
  <c r="E196" i="8" a="1"/>
  <c r="E144" i="8" a="1"/>
  <c r="E14" i="8" a="1"/>
  <c r="E47" i="8" a="1"/>
  <c r="E15" i="8" a="1"/>
  <c r="E158" i="8" a="1"/>
  <c r="E98" i="8" a="1"/>
  <c r="E182" i="8" a="1"/>
  <c r="E166" i="8" a="1"/>
  <c r="E148" i="8" a="1"/>
  <c r="E128" i="8" a="1"/>
  <c r="E109" i="8" a="1"/>
  <c r="E89" i="8" a="1"/>
  <c r="E62" i="8" a="1"/>
  <c r="E60" i="8" a="1"/>
  <c r="E194" i="8" a="1"/>
  <c r="E100" i="8" a="1"/>
  <c r="E38" i="8" a="1"/>
  <c r="E173" i="8" a="1"/>
  <c r="E67" i="8" a="1"/>
  <c r="E49" i="8" a="1"/>
  <c r="E102" i="8" a="1"/>
  <c r="E170" i="8" a="1"/>
  <c r="E37" i="8" a="1"/>
  <c r="E28" i="8" a="1"/>
  <c r="E122" i="8" a="1"/>
  <c r="E76" i="8" a="1"/>
  <c r="E13" i="8" a="1"/>
  <c r="E40" i="8" a="1"/>
  <c r="E70" i="8" a="1"/>
  <c r="E52" i="8" a="1"/>
  <c r="E124" i="8" a="1"/>
  <c r="E153" i="8" a="1"/>
  <c r="E50" i="8" a="1"/>
  <c r="E10" i="8" a="1"/>
  <c r="E111" i="8" a="1"/>
  <c r="E17" i="8" a="1"/>
  <c r="E25" i="8" a="1"/>
  <c r="E185" i="8" a="1"/>
  <c r="E118" i="8" a="1"/>
  <c r="E59" i="8" a="1"/>
  <c r="E104" i="8" a="1"/>
  <c r="E192" i="8" a="1"/>
  <c r="E203" i="8" a="1"/>
  <c r="E121" i="8" a="1"/>
  <c r="E120" i="8" a="1"/>
  <c r="E141" i="8" a="1"/>
  <c r="E11" i="8" a="1"/>
  <c r="E80" i="8" a="1"/>
  <c r="E142" i="8" a="1"/>
  <c r="E96" i="8" a="1"/>
  <c r="E78" i="8" a="1"/>
  <c r="E186" i="8" a="1"/>
  <c r="E36" i="8" a="1"/>
  <c r="E106" i="8" a="1"/>
  <c r="E183" i="8" a="1"/>
  <c r="E139" i="8" a="1"/>
  <c r="E33" i="8" a="1"/>
  <c r="E198" i="8" a="1"/>
  <c r="E131" i="8" a="1"/>
  <c r="E105" i="8" a="1"/>
  <c r="E73" i="8" a="1"/>
  <c r="E152" i="8" a="1"/>
  <c r="E191" i="8" a="1"/>
  <c r="E197" i="8" a="1"/>
  <c r="E108" i="8" a="1"/>
  <c r="E97" i="8" a="1"/>
  <c r="E16" i="8" a="1"/>
  <c r="E20" i="8" a="1"/>
  <c r="E41" i="8" a="1"/>
  <c r="E42" i="8" a="1"/>
  <c r="E202" i="8" a="1"/>
  <c r="E201" i="8" a="1"/>
  <c r="E130" i="8" a="1"/>
  <c r="E43" i="8" a="1"/>
  <c r="E39" i="8" a="1"/>
  <c r="E110" i="8" a="1"/>
  <c r="E32" i="8" a="1"/>
  <c r="E129" i="8" a="1"/>
  <c r="E46" i="8" a="1"/>
  <c r="E136" i="8" a="1"/>
  <c r="E55" i="8" a="1"/>
  <c r="E161" i="8" a="1"/>
  <c r="E140" i="8" a="1"/>
  <c r="E187" i="8" a="1"/>
  <c r="E127" i="8" a="1"/>
  <c r="E115" i="8" a="1"/>
  <c r="E180" i="8" a="1"/>
  <c r="E188" i="8" a="1"/>
  <c r="E79" i="8" a="1"/>
  <c r="E51" i="8" a="1"/>
  <c r="E69" i="8" a="1"/>
  <c r="E83" i="8" a="1"/>
  <c r="E57"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<sst xmlns="http://schemas.openxmlformats.org/spreadsheetml/2006/main" count="43829" uniqueCount="14900">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</sst>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3" borderId="13"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876.5</v>
      </c>
      <c r="G2">
        <v>875.98</v>
      </c>
      <c r="H2">
        <v>903</v>
      </c>
      <c r="I2">
        <v>999.64</v>
      </c>
      <c r="J2">
        <v>-99</v>
      </c>
      <c r="K2">
        <v>-99</v>
      </c>
      <c r="L2">
        <v>-99</v>
      </c>
      <c r="M2">
        <v>-99</v>
      </c>
      <c r="N2">
        <v>320.5</v>
      </c>
      <c r="O2">
        <v>349.5</v>
      </c>
      <c r="P2">
        <v>294</v>
      </c>
      <c r="Q2">
        <v>826.5</v>
      </c>
      <c r="R2">
        <v>-99</v>
      </c>
      <c r="S2">
        <v>-99</v>
      </c>
      <c r="T2">
        <v>-99</v>
      </c>
      <c r="U2">
        <v>-99</v>
      </c>
      <c r="V2">
        <v>0</v>
      </c>
      <c r="W2">
        <v>78</v>
      </c>
      <c r="X2">
        <v>0</v>
      </c>
      <c r="Y2">
        <v>0</v>
      </c>
      <c r="Z2">
        <v>0.99940673131774105</v>
      </c>
      <c r="AA2">
        <v>1.1070210409745294</v>
      </c>
      <c r="AB2">
        <v>-99</v>
      </c>
      <c r="AC2">
        <v>-99</v>
      </c>
      <c r="AD2">
        <v>1.0904836193447738</v>
      </c>
      <c r="AE2">
        <v>2.8112244897959182</v>
      </c>
      <c r="AF2">
        <v>-99</v>
      </c>
      <c r="AG2">
        <v>-99</v>
      </c>
      <c r="AH2">
        <v>-99</v>
      </c>
      <c r="AI2">
        <v>-99</v>
      </c>
      <c r="AJ2">
        <v>106</v>
      </c>
      <c r="AK2">
        <v>11.561132075471699</v>
      </c>
      <c r="AL2">
        <v>17.227735849056604</v>
      </c>
      <c r="AM2">
        <v>0</v>
      </c>
      <c r="AN2">
        <v>0</v>
      </c>
      <c r="AO2">
        <v>0.73584905660377353</v>
      </c>
      <c r="AP2">
        <v>0</v>
      </c>
      <c r="AQ2">
        <v>29.524716981132073</v>
      </c>
      <c r="AR2" t="str">
        <f>IF(A2="","",(IF(ISBLANK('Trust - Frontsheet'!$F$9),"",'Trust - Frontsheet'!$F$9)))</f>
        <v>https://www.derbyshirehealthcareft.nhs.uk/about-us/our-performance/safe-staffing</v>
      </c>
    </row>
    <row r="3" spans="1:44" x14ac:dyDescent="0.2">
      <c r="A3" t="s">
        <v>6667</v>
      </c>
      <c r="B3" t="s">
        <v>478</v>
      </c>
      <c r="C3" t="s">
        <v>9390</v>
      </c>
      <c r="D3" t="s">
        <v>14416</v>
      </c>
      <c r="F3">
        <v>831.01</v>
      </c>
      <c r="G3">
        <v>840.17</v>
      </c>
      <c r="H3">
        <v>1258.5</v>
      </c>
      <c r="I3">
        <v>1210.67</v>
      </c>
      <c r="J3">
        <v>-99</v>
      </c>
      <c r="K3">
        <v>-99</v>
      </c>
      <c r="L3">
        <v>-99</v>
      </c>
      <c r="M3">
        <v>-99</v>
      </c>
      <c r="N3">
        <v>588</v>
      </c>
      <c r="O3">
        <v>553</v>
      </c>
      <c r="P3">
        <v>294</v>
      </c>
      <c r="Q3">
        <v>399</v>
      </c>
      <c r="R3">
        <v>-99</v>
      </c>
      <c r="S3">
        <v>-99</v>
      </c>
      <c r="T3">
        <v>-99</v>
      </c>
      <c r="U3">
        <v>-99</v>
      </c>
      <c r="V3">
        <v>0</v>
      </c>
      <c r="W3">
        <v>0</v>
      </c>
      <c r="X3">
        <v>0</v>
      </c>
      <c r="Y3">
        <v>0</v>
      </c>
      <c r="Z3">
        <v>1.0110227313750737</v>
      </c>
      <c r="AA3">
        <v>0.96199443782280503</v>
      </c>
      <c r="AB3">
        <v>-99</v>
      </c>
      <c r="AC3">
        <v>-99</v>
      </c>
      <c r="AD3">
        <v>0.94047619047619047</v>
      </c>
      <c r="AE3">
        <v>1.3571428571428572</v>
      </c>
      <c r="AF3">
        <v>-99</v>
      </c>
      <c r="AG3">
        <v>-99</v>
      </c>
      <c r="AH3">
        <v>-99</v>
      </c>
      <c r="AI3">
        <v>-99</v>
      </c>
      <c r="AJ3">
        <v>730</v>
      </c>
      <c r="AK3">
        <v>1.9084520547945207</v>
      </c>
      <c r="AL3">
        <v>2.2050273972602739</v>
      </c>
      <c r="AM3">
        <v>0</v>
      </c>
      <c r="AN3">
        <v>0</v>
      </c>
      <c r="AO3">
        <v>0</v>
      </c>
      <c r="AP3">
        <v>0</v>
      </c>
      <c r="AQ3">
        <v>4.1134794520547944</v>
      </c>
      <c r="AR3" t="str">
        <f>IF(A3="","",(IF(ISBLANK('Trust - Frontsheet'!$F$9),"",'Trust - Frontsheet'!$F$9)))</f>
        <v>https://www.derbyshirehealthcareft.nhs.uk/about-us/our-performance/safe-staffing</v>
      </c>
    </row>
    <row r="4" spans="1:44" x14ac:dyDescent="0.2">
      <c r="A4" t="s">
        <v>6701</v>
      </c>
      <c r="B4" t="s">
        <v>6702</v>
      </c>
      <c r="C4" t="s">
        <v>9396</v>
      </c>
      <c r="D4" t="s">
        <v>14356</v>
      </c>
      <c r="F4">
        <v>1210.5</v>
      </c>
      <c r="G4">
        <v>1084.5</v>
      </c>
      <c r="H4">
        <v>1221</v>
      </c>
      <c r="I4">
        <v>2059.16</v>
      </c>
      <c r="J4">
        <v>-99</v>
      </c>
      <c r="K4">
        <v>-99</v>
      </c>
      <c r="L4">
        <v>-99</v>
      </c>
      <c r="M4">
        <v>-99</v>
      </c>
      <c r="N4">
        <v>577.5</v>
      </c>
      <c r="O4">
        <v>535.5</v>
      </c>
      <c r="P4">
        <v>588</v>
      </c>
      <c r="Q4">
        <v>1508</v>
      </c>
      <c r="R4">
        <v>-99</v>
      </c>
      <c r="S4">
        <v>-99</v>
      </c>
      <c r="T4">
        <v>-99</v>
      </c>
      <c r="U4">
        <v>-99</v>
      </c>
      <c r="V4">
        <v>0</v>
      </c>
      <c r="W4">
        <v>0</v>
      </c>
      <c r="X4">
        <v>0</v>
      </c>
      <c r="Y4">
        <v>0</v>
      </c>
      <c r="Z4">
        <v>0.89591078066914498</v>
      </c>
      <c r="AA4">
        <v>1.6864537264537263</v>
      </c>
      <c r="AB4">
        <v>-99</v>
      </c>
      <c r="AC4">
        <v>-99</v>
      </c>
      <c r="AD4">
        <v>0.92727272727272725</v>
      </c>
      <c r="AE4">
        <v>2.564625850340136</v>
      </c>
      <c r="AF4">
        <v>-99</v>
      </c>
      <c r="AG4">
        <v>-99</v>
      </c>
      <c r="AH4">
        <v>-99</v>
      </c>
      <c r="AI4">
        <v>-99</v>
      </c>
      <c r="AJ4">
        <v>259</v>
      </c>
      <c r="AK4">
        <v>6.2548262548262548</v>
      </c>
      <c r="AL4">
        <v>13.772818532818532</v>
      </c>
      <c r="AM4">
        <v>0</v>
      </c>
      <c r="AN4">
        <v>0</v>
      </c>
      <c r="AO4">
        <v>0</v>
      </c>
      <c r="AP4">
        <v>0</v>
      </c>
      <c r="AQ4">
        <v>20.027644787644785</v>
      </c>
      <c r="AR4" t="str">
        <f>IF(A4="","",(IF(ISBLANK('Trust - Frontsheet'!$F$9),"",'Trust - Frontsheet'!$F$9)))</f>
        <v>https://www.derbyshirehealthcareft.nhs.uk/about-us/our-performance/safe-staffing</v>
      </c>
    </row>
    <row r="5" spans="1:44" x14ac:dyDescent="0.2">
      <c r="A5" t="s">
        <v>6694</v>
      </c>
      <c r="B5" t="s">
        <v>6695</v>
      </c>
      <c r="C5" t="s">
        <v>9394</v>
      </c>
      <c r="D5" t="s">
        <v>14356</v>
      </c>
      <c r="F5">
        <v>1260</v>
      </c>
      <c r="G5">
        <v>1188.07</v>
      </c>
      <c r="H5">
        <v>849.5</v>
      </c>
      <c r="I5">
        <v>1817.57</v>
      </c>
      <c r="J5">
        <v>-99</v>
      </c>
      <c r="K5">
        <v>-99</v>
      </c>
      <c r="L5">
        <v>-99</v>
      </c>
      <c r="M5">
        <v>-99</v>
      </c>
      <c r="N5">
        <v>518</v>
      </c>
      <c r="O5">
        <v>583.9</v>
      </c>
      <c r="P5">
        <v>259</v>
      </c>
      <c r="Q5">
        <v>889.66</v>
      </c>
      <c r="R5">
        <v>-99</v>
      </c>
      <c r="S5">
        <v>-99</v>
      </c>
      <c r="T5">
        <v>-99</v>
      </c>
      <c r="U5">
        <v>-99</v>
      </c>
      <c r="V5">
        <v>0</v>
      </c>
      <c r="W5">
        <v>10.42</v>
      </c>
      <c r="X5">
        <v>0</v>
      </c>
      <c r="Y5">
        <v>0</v>
      </c>
      <c r="Z5">
        <v>0.94291269841269831</v>
      </c>
      <c r="AA5">
        <v>2.1395762213066507</v>
      </c>
      <c r="AB5">
        <v>-99</v>
      </c>
      <c r="AC5">
        <v>-99</v>
      </c>
      <c r="AD5">
        <v>1.1272200772200771</v>
      </c>
      <c r="AE5">
        <v>3.4349806949806947</v>
      </c>
      <c r="AF5">
        <v>-99</v>
      </c>
      <c r="AG5">
        <v>-99</v>
      </c>
      <c r="AH5">
        <v>-99</v>
      </c>
      <c r="AI5">
        <v>-99</v>
      </c>
      <c r="AJ5">
        <v>531</v>
      </c>
      <c r="AK5">
        <v>3.3370433145009413</v>
      </c>
      <c r="AL5">
        <v>5.0983615819209041</v>
      </c>
      <c r="AM5">
        <v>0</v>
      </c>
      <c r="AN5">
        <v>0</v>
      </c>
      <c r="AO5">
        <v>1.9623352165725048E-2</v>
      </c>
      <c r="AP5">
        <v>0</v>
      </c>
      <c r="AQ5">
        <v>8.4550282485875705</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1263.0899999999999</v>
      </c>
      <c r="G6">
        <v>1121.1600000000001</v>
      </c>
      <c r="H6">
        <v>856</v>
      </c>
      <c r="I6">
        <v>1175.25</v>
      </c>
      <c r="J6">
        <v>-99</v>
      </c>
      <c r="K6">
        <v>-99</v>
      </c>
      <c r="L6">
        <v>-99</v>
      </c>
      <c r="M6">
        <v>-99</v>
      </c>
      <c r="N6">
        <v>518</v>
      </c>
      <c r="O6">
        <v>607.97</v>
      </c>
      <c r="P6">
        <v>259</v>
      </c>
      <c r="Q6">
        <v>868.33</v>
      </c>
      <c r="R6">
        <v>-99</v>
      </c>
      <c r="S6">
        <v>-99</v>
      </c>
      <c r="T6">
        <v>-99</v>
      </c>
      <c r="U6">
        <v>-99</v>
      </c>
      <c r="V6">
        <v>0</v>
      </c>
      <c r="W6">
        <v>50</v>
      </c>
      <c r="X6">
        <v>0</v>
      </c>
      <c r="Y6">
        <v>7.75</v>
      </c>
      <c r="Z6">
        <v>0.88763271025817647</v>
      </c>
      <c r="AA6">
        <v>1.3729556074766356</v>
      </c>
      <c r="AB6">
        <v>-99</v>
      </c>
      <c r="AC6">
        <v>-99</v>
      </c>
      <c r="AD6">
        <v>1.1736872586872586</v>
      </c>
      <c r="AE6">
        <v>3.3526254826254829</v>
      </c>
      <c r="AF6">
        <v>-99</v>
      </c>
      <c r="AG6">
        <v>-99</v>
      </c>
      <c r="AH6">
        <v>-99</v>
      </c>
      <c r="AI6">
        <v>-99</v>
      </c>
      <c r="AJ6">
        <v>460</v>
      </c>
      <c r="AK6">
        <v>3.7589782608695654</v>
      </c>
      <c r="AL6">
        <v>4.4425652173913042</v>
      </c>
      <c r="AM6">
        <v>0</v>
      </c>
      <c r="AN6">
        <v>0</v>
      </c>
      <c r="AO6">
        <v>0.10869565217391304</v>
      </c>
      <c r="AP6">
        <v>1.6847826086956522E-2</v>
      </c>
      <c r="AQ6">
        <v>8.3270869565217396</v>
      </c>
      <c r="AR6" t="str">
        <f>IF(A6="","",(IF(ISBLANK('Trust - Frontsheet'!$F$9),"",'Trust - Frontsheet'!$F$9)))</f>
        <v>https://www.derbyshirehealthcareft.nhs.uk/about-us/our-performance/safe-staffing</v>
      </c>
    </row>
    <row r="7" spans="1:44" x14ac:dyDescent="0.2">
      <c r="A7" t="s">
        <v>6705</v>
      </c>
      <c r="B7" t="s">
        <v>6706</v>
      </c>
      <c r="C7" t="s">
        <v>9397</v>
      </c>
      <c r="D7" t="s">
        <v>14356</v>
      </c>
      <c r="F7">
        <v>1263</v>
      </c>
      <c r="G7">
        <v>1136.75</v>
      </c>
      <c r="H7">
        <v>999</v>
      </c>
      <c r="I7">
        <v>1380.25</v>
      </c>
      <c r="J7">
        <v>-99</v>
      </c>
      <c r="K7">
        <v>-99</v>
      </c>
      <c r="L7">
        <v>-99</v>
      </c>
      <c r="M7">
        <v>-99</v>
      </c>
      <c r="N7">
        <v>527.24</v>
      </c>
      <c r="O7">
        <v>530.29</v>
      </c>
      <c r="P7">
        <v>263.76</v>
      </c>
      <c r="Q7">
        <v>723.49</v>
      </c>
      <c r="R7">
        <v>-99</v>
      </c>
      <c r="S7">
        <v>-99</v>
      </c>
      <c r="T7">
        <v>-99</v>
      </c>
      <c r="U7">
        <v>-99</v>
      </c>
      <c r="V7">
        <v>0</v>
      </c>
      <c r="W7">
        <v>0</v>
      </c>
      <c r="X7">
        <v>0</v>
      </c>
      <c r="Y7">
        <v>0</v>
      </c>
      <c r="Z7">
        <v>0.90003958828186859</v>
      </c>
      <c r="AA7">
        <v>1.3816316316316317</v>
      </c>
      <c r="AB7">
        <v>-99</v>
      </c>
      <c r="AC7">
        <v>-99</v>
      </c>
      <c r="AD7">
        <v>1.0057848418177679</v>
      </c>
      <c r="AE7">
        <v>2.7429860479223538</v>
      </c>
      <c r="AF7">
        <v>-99</v>
      </c>
      <c r="AG7">
        <v>-99</v>
      </c>
      <c r="AH7">
        <v>-99</v>
      </c>
      <c r="AI7">
        <v>-99</v>
      </c>
      <c r="AJ7">
        <v>528</v>
      </c>
      <c r="AK7">
        <v>3.1572727272727272</v>
      </c>
      <c r="AL7">
        <v>3.9843560606060602</v>
      </c>
      <c r="AM7">
        <v>0</v>
      </c>
      <c r="AN7">
        <v>0</v>
      </c>
      <c r="AO7">
        <v>0</v>
      </c>
      <c r="AP7">
        <v>0</v>
      </c>
      <c r="AQ7">
        <v>7.141628787878787</v>
      </c>
      <c r="AR7" t="str">
        <f>IF(A7="","",(IF(ISBLANK('Trust - Frontsheet'!$F$9),"",'Trust - Frontsheet'!$F$9)))</f>
        <v>https://www.derbyshirehealthcareft.nhs.uk/about-us/our-performance/safe-staffing</v>
      </c>
    </row>
    <row r="8" spans="1:44" x14ac:dyDescent="0.2">
      <c r="A8" t="s">
        <v>6688</v>
      </c>
      <c r="B8" t="s">
        <v>6689</v>
      </c>
      <c r="C8" t="s">
        <v>9393</v>
      </c>
      <c r="D8" t="s">
        <v>14362</v>
      </c>
      <c r="F8">
        <v>1664.84</v>
      </c>
      <c r="G8">
        <v>1558.84</v>
      </c>
      <c r="H8">
        <v>1628</v>
      </c>
      <c r="I8">
        <v>1650.5</v>
      </c>
      <c r="J8">
        <v>-99</v>
      </c>
      <c r="K8">
        <v>-99</v>
      </c>
      <c r="L8">
        <v>-99</v>
      </c>
      <c r="M8">
        <v>-99</v>
      </c>
      <c r="N8">
        <v>573.25</v>
      </c>
      <c r="O8">
        <v>575</v>
      </c>
      <c r="P8">
        <v>1148</v>
      </c>
      <c r="Q8">
        <v>1148</v>
      </c>
      <c r="R8">
        <v>-99</v>
      </c>
      <c r="S8">
        <v>-99</v>
      </c>
      <c r="T8">
        <v>-99</v>
      </c>
      <c r="U8">
        <v>-99</v>
      </c>
      <c r="V8">
        <v>0</v>
      </c>
      <c r="W8">
        <v>429.67</v>
      </c>
      <c r="X8">
        <v>0</v>
      </c>
      <c r="Y8">
        <v>111.5</v>
      </c>
      <c r="Z8">
        <v>0.93633021791883908</v>
      </c>
      <c r="AA8">
        <v>1.0138206388206388</v>
      </c>
      <c r="AB8">
        <v>-99</v>
      </c>
      <c r="AC8">
        <v>-99</v>
      </c>
      <c r="AD8">
        <v>1.003052769297863</v>
      </c>
      <c r="AE8">
        <v>1</v>
      </c>
      <c r="AF8">
        <v>-99</v>
      </c>
      <c r="AG8">
        <v>-99</v>
      </c>
      <c r="AH8">
        <v>-99</v>
      </c>
      <c r="AI8">
        <v>-99</v>
      </c>
      <c r="AJ8">
        <v>414</v>
      </c>
      <c r="AK8">
        <v>5.1542028985507251</v>
      </c>
      <c r="AL8">
        <v>6.7596618357487923</v>
      </c>
      <c r="AM8">
        <v>0</v>
      </c>
      <c r="AN8">
        <v>0</v>
      </c>
      <c r="AO8">
        <v>1.0378502415458937</v>
      </c>
      <c r="AP8">
        <v>0.26932367149758452</v>
      </c>
      <c r="AQ8">
        <v>13.221038647342995</v>
      </c>
      <c r="AR8" t="str">
        <f>IF(A8="","",(IF(ISBLANK('Trust - Frontsheet'!$F$9),"",'Trust - Frontsheet'!$F$9)))</f>
        <v>https://www.derbyshirehealthcareft.nhs.uk/about-us/our-performance/safe-staffing</v>
      </c>
    </row>
    <row r="9" spans="1:44" x14ac:dyDescent="0.2">
      <c r="A9" t="s">
        <v>6667</v>
      </c>
      <c r="B9" t="s">
        <v>478</v>
      </c>
      <c r="C9" t="s">
        <v>9391</v>
      </c>
      <c r="D9" t="s">
        <v>14368</v>
      </c>
      <c r="F9">
        <v>1253.67</v>
      </c>
      <c r="G9">
        <v>1029.26</v>
      </c>
      <c r="H9">
        <v>1905.91</v>
      </c>
      <c r="I9">
        <v>2787.77</v>
      </c>
      <c r="J9">
        <v>-99</v>
      </c>
      <c r="K9">
        <v>-99</v>
      </c>
      <c r="L9">
        <v>-99</v>
      </c>
      <c r="M9">
        <v>-99</v>
      </c>
      <c r="N9">
        <v>583.24</v>
      </c>
      <c r="O9">
        <v>514.71</v>
      </c>
      <c r="P9">
        <v>875</v>
      </c>
      <c r="Q9">
        <v>1518.52</v>
      </c>
      <c r="R9">
        <v>-99</v>
      </c>
      <c r="S9">
        <v>-99</v>
      </c>
      <c r="T9">
        <v>-99</v>
      </c>
      <c r="U9">
        <v>-99</v>
      </c>
      <c r="V9">
        <v>382.5</v>
      </c>
      <c r="W9">
        <v>211</v>
      </c>
      <c r="X9">
        <v>75</v>
      </c>
      <c r="Y9">
        <v>52.5</v>
      </c>
      <c r="Z9">
        <v>0.82099755118970696</v>
      </c>
      <c r="AA9">
        <v>1.4626976090161654</v>
      </c>
      <c r="AB9">
        <v>-99</v>
      </c>
      <c r="AC9">
        <v>-99</v>
      </c>
      <c r="AD9">
        <v>0.88250120019203082</v>
      </c>
      <c r="AE9">
        <v>1.7354514285714286</v>
      </c>
      <c r="AF9">
        <v>-99</v>
      </c>
      <c r="AG9">
        <v>-99</v>
      </c>
      <c r="AH9">
        <v>0.55163398692810461</v>
      </c>
      <c r="AI9">
        <v>0.7</v>
      </c>
      <c r="AJ9">
        <v>419</v>
      </c>
      <c r="AK9">
        <v>3.6848926014319812</v>
      </c>
      <c r="AL9">
        <v>10.277541766109785</v>
      </c>
      <c r="AM9">
        <v>0</v>
      </c>
      <c r="AN9">
        <v>0</v>
      </c>
      <c r="AO9">
        <v>0.50357995226730312</v>
      </c>
      <c r="AP9">
        <v>0.12529832935560858</v>
      </c>
      <c r="AQ9">
        <v>14.591312649164678</v>
      </c>
      <c r="AR9" t="str">
        <f>IF(A9="","",(IF(ISBLANK('Trust - Frontsheet'!$F$9),"",'Trust - Frontsheet'!$F$9)))</f>
        <v>https://www.derbyshirehealthcareft.nhs.uk/about-us/our-performance/safe-staffing</v>
      </c>
    </row>
    <row r="10" spans="1:44" x14ac:dyDescent="0.2">
      <c r="A10" t="s">
        <v>6667</v>
      </c>
      <c r="B10" t="s">
        <v>478</v>
      </c>
      <c r="C10" t="s">
        <v>9392</v>
      </c>
      <c r="D10" t="s">
        <v>14368</v>
      </c>
      <c r="F10">
        <v>1168.83</v>
      </c>
      <c r="G10">
        <v>971.9</v>
      </c>
      <c r="H10">
        <v>2063.17</v>
      </c>
      <c r="I10">
        <v>2654.26</v>
      </c>
      <c r="J10">
        <v>-99</v>
      </c>
      <c r="K10">
        <v>-99</v>
      </c>
      <c r="L10">
        <v>-99</v>
      </c>
      <c r="M10">
        <v>-99</v>
      </c>
      <c r="N10">
        <v>697.86</v>
      </c>
      <c r="O10">
        <v>531.52</v>
      </c>
      <c r="P10">
        <v>875</v>
      </c>
      <c r="Q10">
        <v>1334.36</v>
      </c>
      <c r="R10">
        <v>-99</v>
      </c>
      <c r="S10">
        <v>-99</v>
      </c>
      <c r="T10">
        <v>-99</v>
      </c>
      <c r="U10">
        <v>-99</v>
      </c>
      <c r="V10">
        <v>0</v>
      </c>
      <c r="W10">
        <v>285</v>
      </c>
      <c r="X10">
        <v>0</v>
      </c>
      <c r="Y10">
        <v>135</v>
      </c>
      <c r="Z10">
        <v>0.83151527595972041</v>
      </c>
      <c r="AA10">
        <v>1.2864960231100686</v>
      </c>
      <c r="AB10">
        <v>-99</v>
      </c>
      <c r="AC10">
        <v>-99</v>
      </c>
      <c r="AD10">
        <v>0.76164273636546009</v>
      </c>
      <c r="AE10">
        <v>1.524982857142857</v>
      </c>
      <c r="AF10">
        <v>-99</v>
      </c>
      <c r="AG10">
        <v>-99</v>
      </c>
      <c r="AH10">
        <v>-99</v>
      </c>
      <c r="AI10">
        <v>-99</v>
      </c>
      <c r="AJ10">
        <v>411</v>
      </c>
      <c r="AK10">
        <v>3.6579562043795621</v>
      </c>
      <c r="AL10">
        <v>9.7046715328467155</v>
      </c>
      <c r="AM10">
        <v>0</v>
      </c>
      <c r="AN10">
        <v>0</v>
      </c>
      <c r="AO10">
        <v>0.69343065693430661</v>
      </c>
      <c r="AP10">
        <v>0.32846715328467152</v>
      </c>
      <c r="AQ10">
        <v>14.384525547445255</v>
      </c>
      <c r="AR10" t="str">
        <f>IF(A10="","",(IF(ISBLANK('Trust - Frontsheet'!$F$9),"",'Trust - Frontsheet'!$F$9)))</f>
        <v>https://www.derbyshirehealthcareft.nhs.uk/about-us/our-performance/safe-staffing</v>
      </c>
    </row>
    <row r="11" spans="1:44" x14ac:dyDescent="0.2">
      <c r="A11" t="s">
        <v>14776</v>
      </c>
      <c r="B11" t="s">
        <v>14775</v>
      </c>
      <c r="C11" t="s">
        <v>14783</v>
      </c>
      <c r="D11" t="s">
        <v>14368</v>
      </c>
      <c r="F11">
        <v>1247.8399999999999</v>
      </c>
      <c r="G11">
        <v>1447.84</v>
      </c>
      <c r="H11">
        <v>1560</v>
      </c>
      <c r="I11">
        <v>1866.95</v>
      </c>
      <c r="J11">
        <v>-99</v>
      </c>
      <c r="K11">
        <v>-99</v>
      </c>
      <c r="L11">
        <v>-99</v>
      </c>
      <c r="M11">
        <v>-99</v>
      </c>
      <c r="N11">
        <v>583.24</v>
      </c>
      <c r="O11">
        <v>472.74</v>
      </c>
      <c r="P11">
        <v>583.24</v>
      </c>
      <c r="Q11">
        <v>1403.27</v>
      </c>
      <c r="R11">
        <v>-99</v>
      </c>
      <c r="S11">
        <v>-99</v>
      </c>
      <c r="T11">
        <v>-99</v>
      </c>
      <c r="U11">
        <v>-99</v>
      </c>
      <c r="V11">
        <v>0</v>
      </c>
      <c r="W11">
        <v>330.5</v>
      </c>
      <c r="X11">
        <v>0</v>
      </c>
      <c r="Y11">
        <v>4.67</v>
      </c>
      <c r="Z11">
        <v>1.1602769585844339</v>
      </c>
      <c r="AA11">
        <v>1.1967628205128205</v>
      </c>
      <c r="AB11">
        <v>-99</v>
      </c>
      <c r="AC11">
        <v>-99</v>
      </c>
      <c r="AD11">
        <v>0.8105411151498525</v>
      </c>
      <c r="AE11">
        <v>2.4059906727933611</v>
      </c>
      <c r="AF11">
        <v>-99</v>
      </c>
      <c r="AG11">
        <v>-99</v>
      </c>
      <c r="AH11">
        <v>-99</v>
      </c>
      <c r="AI11">
        <v>-99</v>
      </c>
      <c r="AJ11">
        <v>431</v>
      </c>
      <c r="AK11">
        <v>4.4561020881670528</v>
      </c>
      <c r="AL11">
        <v>7.5875174013921116</v>
      </c>
      <c r="AM11">
        <v>0</v>
      </c>
      <c r="AN11">
        <v>0</v>
      </c>
      <c r="AO11">
        <v>0.76682134570765659</v>
      </c>
      <c r="AP11">
        <v>1.0835266821345708E-2</v>
      </c>
      <c r="AQ11">
        <v>12.821276102088165</v>
      </c>
      <c r="AR11" t="str">
        <f>IF(A11="","",(IF(ISBLANK('Trust - Frontsheet'!$F$9),"",'Trust - Frontsheet'!$F$9)))</f>
        <v>https://www.derbyshirehealthcareft.nhs.uk/about-us/our-performance/safe-staffing</v>
      </c>
    </row>
    <row r="12" spans="1:44" x14ac:dyDescent="0.2">
      <c r="A12" t="s">
        <v>6719</v>
      </c>
      <c r="B12" t="s">
        <v>6720</v>
      </c>
      <c r="C12" t="s">
        <v>9399</v>
      </c>
      <c r="D12" t="s">
        <v>14356</v>
      </c>
      <c r="F12">
        <v>1251</v>
      </c>
      <c r="G12">
        <v>1123.5</v>
      </c>
      <c r="H12">
        <v>823</v>
      </c>
      <c r="I12">
        <v>2072.9699999999998</v>
      </c>
      <c r="J12">
        <v>-99</v>
      </c>
      <c r="K12">
        <v>-99</v>
      </c>
      <c r="L12">
        <v>-99</v>
      </c>
      <c r="M12">
        <v>-99</v>
      </c>
      <c r="N12">
        <v>588</v>
      </c>
      <c r="O12">
        <v>515.5</v>
      </c>
      <c r="P12">
        <v>294</v>
      </c>
      <c r="Q12">
        <v>1522.5</v>
      </c>
      <c r="R12">
        <v>-99</v>
      </c>
      <c r="S12">
        <v>-99</v>
      </c>
      <c r="T12">
        <v>-99</v>
      </c>
      <c r="U12">
        <v>-99</v>
      </c>
      <c r="V12">
        <v>0</v>
      </c>
      <c r="W12">
        <v>0</v>
      </c>
      <c r="X12">
        <v>0</v>
      </c>
      <c r="Y12">
        <v>49.5</v>
      </c>
      <c r="Z12">
        <v>0.89808153477218222</v>
      </c>
      <c r="AA12">
        <v>2.518797083839611</v>
      </c>
      <c r="AB12">
        <v>-99</v>
      </c>
      <c r="AC12">
        <v>-99</v>
      </c>
      <c r="AD12">
        <v>0.87670068027210879</v>
      </c>
      <c r="AE12">
        <v>5.1785714285714288</v>
      </c>
      <c r="AF12">
        <v>-99</v>
      </c>
      <c r="AG12">
        <v>-99</v>
      </c>
      <c r="AH12">
        <v>-99</v>
      </c>
      <c r="AI12">
        <v>-99</v>
      </c>
      <c r="AJ12">
        <v>515</v>
      </c>
      <c r="AK12">
        <v>3.18252427184466</v>
      </c>
      <c r="AL12">
        <v>6.9814951456310679</v>
      </c>
      <c r="AM12">
        <v>0</v>
      </c>
      <c r="AN12">
        <v>0</v>
      </c>
      <c r="AO12">
        <v>0</v>
      </c>
      <c r="AP12">
        <v>9.6116504854368928E-2</v>
      </c>
      <c r="AQ12">
        <v>10.260135922330095</v>
      </c>
      <c r="AR12" t="str">
        <f>IF(A12="","",(IF(ISBLANK('Trust - Frontsheet'!$F$9),"",'Trust - Frontsheet'!$F$9)))</f>
        <v>https://www.derbyshirehealthcareft.nhs.uk/about-us/our-performance/safe-staffing</v>
      </c>
    </row>
    <row r="13" spans="1:44" x14ac:dyDescent="0.2">
      <c r="A13" t="s">
        <v>6721</v>
      </c>
      <c r="B13" t="s">
        <v>6722</v>
      </c>
      <c r="C13" t="s">
        <v>9400</v>
      </c>
      <c r="D13" t="s">
        <v>14356</v>
      </c>
      <c r="F13">
        <v>1252</v>
      </c>
      <c r="G13">
        <v>1114.25</v>
      </c>
      <c r="H13">
        <v>830</v>
      </c>
      <c r="I13">
        <v>1202.57</v>
      </c>
      <c r="J13">
        <v>-99</v>
      </c>
      <c r="K13">
        <v>-99</v>
      </c>
      <c r="L13">
        <v>-99</v>
      </c>
      <c r="M13">
        <v>-99</v>
      </c>
      <c r="N13">
        <v>588</v>
      </c>
      <c r="O13">
        <v>504</v>
      </c>
      <c r="P13">
        <v>294</v>
      </c>
      <c r="Q13">
        <v>808.5</v>
      </c>
      <c r="R13">
        <v>-99</v>
      </c>
      <c r="S13">
        <v>-99</v>
      </c>
      <c r="T13">
        <v>-99</v>
      </c>
      <c r="U13">
        <v>-99</v>
      </c>
      <c r="V13">
        <v>0</v>
      </c>
      <c r="W13">
        <v>222.82</v>
      </c>
      <c r="X13">
        <v>0</v>
      </c>
      <c r="Y13">
        <v>0</v>
      </c>
      <c r="Z13">
        <v>0.88997603833865813</v>
      </c>
      <c r="AA13">
        <v>1.4488795180722891</v>
      </c>
      <c r="AB13">
        <v>-99</v>
      </c>
      <c r="AC13">
        <v>-99</v>
      </c>
      <c r="AD13">
        <v>0.8571428571428571</v>
      </c>
      <c r="AE13">
        <v>2.75</v>
      </c>
      <c r="AF13">
        <v>-99</v>
      </c>
      <c r="AG13">
        <v>-99</v>
      </c>
      <c r="AH13">
        <v>-99</v>
      </c>
      <c r="AI13">
        <v>-99</v>
      </c>
      <c r="AJ13">
        <v>505</v>
      </c>
      <c r="AK13">
        <v>3.2044554455445544</v>
      </c>
      <c r="AL13">
        <v>3.9823168316831681</v>
      </c>
      <c r="AM13">
        <v>0</v>
      </c>
      <c r="AN13">
        <v>0</v>
      </c>
      <c r="AO13">
        <v>0.44122772277227723</v>
      </c>
      <c r="AP13">
        <v>0</v>
      </c>
      <c r="AQ13">
        <v>7.6280000000000001</v>
      </c>
      <c r="AR13" t="str">
        <f>IF(A13="","",(IF(ISBLANK('Trust - Frontsheet'!$F$9),"",'Trust - Frontsheet'!$F$9)))</f>
        <v>https://www.derbyshirehealthcareft.nhs.uk/about-us/our-performance/safe-staffing</v>
      </c>
    </row>
    <row r="14" spans="1:44" x14ac:dyDescent="0.2">
      <c r="A14" t="s">
        <v>6723</v>
      </c>
      <c r="B14" t="s">
        <v>6724</v>
      </c>
      <c r="C14" t="s">
        <v>9401</v>
      </c>
      <c r="D14" t="s">
        <v>14356</v>
      </c>
      <c r="F14">
        <v>1218.5</v>
      </c>
      <c r="G14">
        <v>1054.25</v>
      </c>
      <c r="H14">
        <v>839</v>
      </c>
      <c r="I14">
        <v>2347.5</v>
      </c>
      <c r="J14">
        <v>-99</v>
      </c>
      <c r="K14">
        <v>-99</v>
      </c>
      <c r="L14">
        <v>-99</v>
      </c>
      <c r="M14">
        <v>-99</v>
      </c>
      <c r="N14">
        <v>588</v>
      </c>
      <c r="O14">
        <v>535.5</v>
      </c>
      <c r="P14">
        <v>294</v>
      </c>
      <c r="Q14">
        <v>1701</v>
      </c>
      <c r="R14">
        <v>-99</v>
      </c>
      <c r="S14">
        <v>-99</v>
      </c>
      <c r="T14">
        <v>-99</v>
      </c>
      <c r="U14">
        <v>-99</v>
      </c>
      <c r="V14">
        <v>0</v>
      </c>
      <c r="W14">
        <v>11.5</v>
      </c>
      <c r="X14">
        <v>0</v>
      </c>
      <c r="Y14">
        <v>24.5</v>
      </c>
      <c r="Z14">
        <v>0.86520311858842835</v>
      </c>
      <c r="AA14">
        <v>2.7979737783075089</v>
      </c>
      <c r="AB14">
        <v>-99</v>
      </c>
      <c r="AC14">
        <v>-99</v>
      </c>
      <c r="AD14">
        <v>0.9107142857142857</v>
      </c>
      <c r="AE14">
        <v>5.7857142857142856</v>
      </c>
      <c r="AF14">
        <v>-99</v>
      </c>
      <c r="AG14">
        <v>-99</v>
      </c>
      <c r="AH14">
        <v>-99</v>
      </c>
      <c r="AI14">
        <v>-99</v>
      </c>
      <c r="AJ14">
        <v>525</v>
      </c>
      <c r="AK14">
        <v>3.0280952380952382</v>
      </c>
      <c r="AL14">
        <v>7.7114285714285717</v>
      </c>
      <c r="AM14">
        <v>0</v>
      </c>
      <c r="AN14">
        <v>0</v>
      </c>
      <c r="AO14">
        <v>2.1904761904761906E-2</v>
      </c>
      <c r="AP14">
        <v>4.6666666666666669E-2</v>
      </c>
      <c r="AQ14">
        <v>10.808095238095238</v>
      </c>
      <c r="AR14" t="str">
        <f>IF(A14="","",(IF(ISBLANK('Trust - Frontsheet'!$F$9),"",'Trust - Frontsheet'!$F$9)))</f>
        <v>https://www.derbyshirehealthcareft.nhs.uk/about-us/our-performance/safe-staffing</v>
      </c>
    </row>
    <row r="15" spans="1:44" x14ac:dyDescent="0.2">
      <c r="A15" t="s">
        <v>6725</v>
      </c>
      <c r="B15" t="s">
        <v>6726</v>
      </c>
      <c r="C15" t="s">
        <v>9402</v>
      </c>
      <c r="D15" t="s">
        <v>14356</v>
      </c>
      <c r="F15">
        <v>1248.5</v>
      </c>
      <c r="G15">
        <v>1333</v>
      </c>
      <c r="H15">
        <v>825</v>
      </c>
      <c r="I15">
        <v>1135.5</v>
      </c>
      <c r="J15">
        <v>-99</v>
      </c>
      <c r="K15">
        <v>-99</v>
      </c>
      <c r="L15">
        <v>-99</v>
      </c>
      <c r="M15">
        <v>-99</v>
      </c>
      <c r="N15">
        <v>588</v>
      </c>
      <c r="O15">
        <v>451.5</v>
      </c>
      <c r="P15">
        <v>294</v>
      </c>
      <c r="Q15">
        <v>892.5</v>
      </c>
      <c r="R15">
        <v>-99</v>
      </c>
      <c r="S15">
        <v>-99</v>
      </c>
      <c r="T15">
        <v>-99</v>
      </c>
      <c r="U15">
        <v>-99</v>
      </c>
      <c r="V15">
        <v>0</v>
      </c>
      <c r="W15">
        <v>13</v>
      </c>
      <c r="X15">
        <v>0</v>
      </c>
      <c r="Y15">
        <v>7.5</v>
      </c>
      <c r="Z15">
        <v>1.0676812174609531</v>
      </c>
      <c r="AA15">
        <v>1.3763636363636365</v>
      </c>
      <c r="AB15">
        <v>-99</v>
      </c>
      <c r="AC15">
        <v>-99</v>
      </c>
      <c r="AD15">
        <v>0.7678571428571429</v>
      </c>
      <c r="AE15">
        <v>3.0357142857142856</v>
      </c>
      <c r="AF15">
        <v>-99</v>
      </c>
      <c r="AG15">
        <v>-99</v>
      </c>
      <c r="AH15">
        <v>-99</v>
      </c>
      <c r="AI15">
        <v>-99</v>
      </c>
      <c r="AJ15">
        <v>493</v>
      </c>
      <c r="AK15">
        <v>3.6196754563894524</v>
      </c>
      <c r="AL15">
        <v>4.1135902636916839</v>
      </c>
      <c r="AM15">
        <v>0</v>
      </c>
      <c r="AN15">
        <v>0</v>
      </c>
      <c r="AO15">
        <v>2.6369168356997971E-2</v>
      </c>
      <c r="AP15">
        <v>1.5212981744421906E-2</v>
      </c>
      <c r="AQ15">
        <v>7.7748478701825556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14474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80" zoomScaleNormal="80" workbookViewId="0">
      <selection activeCell="AC16" sqref="AC16:AC2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2" t="str">
        <f>IF(ISBLANK(OrgNameSelection),"",OrgNameSelection)</f>
        <v>DERBYSHIRE HEALTHCARE NHS FOUNDATION TRUST</v>
      </c>
      <c r="G5" s="112"/>
      <c r="H5" s="112"/>
      <c r="I5" s="112"/>
      <c r="J5" s="112"/>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5" t="s">
        <v>14899</v>
      </c>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2">
      <c r="D12" s="102" t="s">
        <v>9</v>
      </c>
      <c r="E12" s="104"/>
      <c r="F12" s="120" t="s">
        <v>10</v>
      </c>
      <c r="G12" s="122" t="s">
        <v>14423</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17009.28</v>
      </c>
      <c r="J15" s="53">
        <f ca="1">SUM(INDIRECT("J16:J215"))</f>
        <v>15879.47</v>
      </c>
      <c r="K15" s="53">
        <f ca="1">SUM(INDIRECT("K16:K215"))</f>
        <v>16561.080000000002</v>
      </c>
      <c r="L15" s="53">
        <f ca="1">SUM(INDIRECT("L16:L215"))</f>
        <v>24360.560000000001</v>
      </c>
      <c r="M15" s="53">
        <f ca="1">SUM(INDIRECT("M16:M215"))</f>
        <v>0</v>
      </c>
      <c r="N15" s="53">
        <f ca="1">SUM(INDIRECT("N16:N215"))</f>
        <v>0</v>
      </c>
      <c r="O15" s="53">
        <f ca="1">SUM(INDIRECT("O16:O215"))</f>
        <v>0</v>
      </c>
      <c r="P15" s="53">
        <f ca="1">SUM(INDIRECT("P16:P215"))</f>
        <v>0</v>
      </c>
      <c r="Q15" s="53">
        <f ca="1">SUM(INDIRECT("Q16:Q215"))</f>
        <v>7838.829999999999</v>
      </c>
      <c r="R15" s="53">
        <f ca="1">SUM(INDIRECT("R16:R215"))</f>
        <v>7260.6299999999992</v>
      </c>
      <c r="S15" s="53">
        <f ca="1">SUM(INDIRECT("S16:S215"))</f>
        <v>6615</v>
      </c>
      <c r="T15" s="53">
        <f ca="1">SUM(INDIRECT("T16:T215"))</f>
        <v>15543.630000000001</v>
      </c>
      <c r="U15" s="53">
        <f ca="1">SUM(INDIRECT("U16:U215"))</f>
        <v>0</v>
      </c>
      <c r="V15" s="53">
        <f ca="1">SUM(INDIRECT("V16:V215"))</f>
        <v>0</v>
      </c>
      <c r="W15" s="53">
        <f ca="1">SUM(INDIRECT("W16:W215"))</f>
        <v>0</v>
      </c>
      <c r="X15" s="53">
        <f ca="1">SUM(INDIRECT("X16:X215"))</f>
        <v>0</v>
      </c>
      <c r="Y15" s="53">
        <f ca="1">SUM(INDIRECT("Y16:Y215"))</f>
        <v>382.5</v>
      </c>
      <c r="Z15" s="53">
        <f ca="1">SUM(INDIRECT("Z16:Z215"))</f>
        <v>1641.91</v>
      </c>
      <c r="AA15" s="53">
        <f ca="1">SUM(INDIRECT("AA16:AA215"))</f>
        <v>75</v>
      </c>
      <c r="AB15" s="53">
        <f ca="1">SUM(INDIRECT("AB16:AB215"))</f>
        <v>392.92</v>
      </c>
      <c r="AC15" s="53">
        <f ca="1">SUM(INDIRECT("AC16:AC215"))</f>
        <v>6327</v>
      </c>
      <c r="AD15" s="26">
        <f t="shared" ref="AD15" ca="1" si="0">IFERROR(IF(INDIRECT("$AC" &amp;ROW()) ="","",SUM(INDIRECT("J" &amp;ROW()),INDIRECT("R" &amp; ROW()))/INDIRECT("$AC" &amp;ROW())),"-")</f>
        <v>3.6573573573573572</v>
      </c>
      <c r="AE15" s="26">
        <f t="shared" ref="AE15" ca="1" si="1">IFERROR(IF(INDIRECT("$AC"&amp;ROW())="","",SUM(INDIRECT("L"&amp;ROW()),INDIRECT("T"&amp;ROW()))/INDIRECT("$AC"&amp;ROW())),"-")</f>
        <v>6.306968547494864</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0.25950845582424531</v>
      </c>
      <c r="AI15" s="26">
        <f ca="1">IFERROR(IF(INDIRECT("$AC" &amp;ROW())="","",INDIRECT("AB" &amp;ROW())/INDIRECT("$AC" &amp;ROW())),"-")</f>
        <v>6.2102102102102104E-2</v>
      </c>
      <c r="AJ15" s="26">
        <f ca="1">IFERROR(IF(AC15="","",SUM(J15,L15,N15,P15,R15,T15,V15,X15,Z15,AB15)/AC15),"-")</f>
        <v>10.285936462778567</v>
      </c>
      <c r="AK15" s="28">
        <f ca="1">IFERROR(IF(INDIRECT("I" &amp;ROW())="","",INDIRECT("J" &amp;ROW())/INDIRECT("I" &amp;ROW())),"-")</f>
        <v>0.93357684746209135</v>
      </c>
      <c r="AL15" s="28">
        <f ca="1">IFERROR(IF(INDIRECT("K" &amp;ROW())="","",INDIRECT("L" &amp;ROW())/INDIRECT("K" &amp;ROW())),"-")</f>
        <v>1.4709523775019502</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0.92623899229859563</v>
      </c>
      <c r="AP15" s="29">
        <f t="shared" ref="AP15" ca="1" si="7">IFERROR(IF(INDIRECT("S" &amp;ROW())="","",INDIRECT("T" &amp;ROW())/INDIRECT("S" &amp;ROW())),"-")</f>
        <v>2.3497551020408163</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4.292575163398693</v>
      </c>
      <c r="AT15" s="29">
        <f t="shared" ref="AT15" ca="1" si="11">IFERROR(IF(INDIRECT("AA" &amp;ROW())="","",INDIRECT("AB" &amp;ROW())/INDIRECT("AA" &amp;ROW())),"-")</f>
        <v>5.2389333333333337</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876.5</v>
      </c>
      <c r="J16" s="87">
        <v>875.98</v>
      </c>
      <c r="K16" s="87">
        <v>903</v>
      </c>
      <c r="L16" s="87">
        <v>999.64</v>
      </c>
      <c r="M16" s="3"/>
      <c r="N16" s="3"/>
      <c r="O16" s="3"/>
      <c r="P16" s="3"/>
      <c r="Q16" s="87">
        <v>320.5</v>
      </c>
      <c r="R16" s="87">
        <v>349.5</v>
      </c>
      <c r="S16" s="87">
        <v>294</v>
      </c>
      <c r="T16" s="87">
        <v>826.5</v>
      </c>
      <c r="U16" s="3"/>
      <c r="V16" s="3"/>
      <c r="W16" s="3"/>
      <c r="X16" s="3"/>
      <c r="Y16" s="3">
        <v>0</v>
      </c>
      <c r="Z16" s="88">
        <v>78</v>
      </c>
      <c r="AA16" s="88">
        <v>0</v>
      </c>
      <c r="AB16" s="88">
        <v>0</v>
      </c>
      <c r="AC16" s="88">
        <v>106</v>
      </c>
      <c r="AD16" s="4">
        <f ca="1">IF(A16="","",IFERROR((VLOOKUP(A16,A16:AC216,10,0)+VLOOKUP(A16,A16:AC216,18,0))/VLOOKUP(A16,A16:AC216,29,0),"-"))</f>
        <v>11.561132075471699</v>
      </c>
      <c r="AE16" s="4">
        <f ca="1">IF(A16="","",IFERROR((VLOOKUP(A16,A16:AC216,12,0)+VLOOKUP(A16,A16:AC216,20,0))/VLOOKUP(A16,A16:AC216,29,0),"-"))</f>
        <v>17.227735849056604</v>
      </c>
      <c r="AF16" s="4">
        <f ca="1">IF(A16="","",IFERROR((VLOOKUP(A16,A16:AC216,14,0)+VLOOKUP(A16,A16:AC216,22,0))/VLOOKUP(A16,A16:AC216,29,0),"-"))</f>
        <v>0</v>
      </c>
      <c r="AG16" s="4">
        <f ca="1">IF(A16="","",IFERROR((VLOOKUP(A16,A16:AC216,16,0)+VLOOKUP(A16,A16:AC216,24,0))/VLOOKUP(A16,A16:AC216,29,0),"-"))</f>
        <v>0</v>
      </c>
      <c r="AH16" s="4">
        <f ca="1">IF(A16="","",IFERROR(VLOOKUP(A16,A16:AC216,26,0)/VLOOKUP(A16,A16:AC216,29,0),"-"))</f>
        <v>0.73584905660377353</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29.524716981132073</v>
      </c>
      <c r="AK16" s="27">
        <f ca="1">IF(A16="","",IFERROR(VLOOKUP(A16,A16:AC216,10,0)/VLOOKUP(A16,A16:AC216,9,0),"-"))</f>
        <v>0.99940673131774105</v>
      </c>
      <c r="AL16" s="27">
        <f ca="1">IF(A16="","",IFERROR(VLOOKUP(A16,A16:AC216,12,0)/VLOOKUP(A16,A16:AC216,11,0),"-"))</f>
        <v>1.1070210409745294</v>
      </c>
      <c r="AM16" s="27" t="str">
        <f ca="1">IF(A16="","",IFERROR(VLOOKUP(A16,A16:AC216,14,0)/VLOOKUP(A16,A16:AC216,13,0),"-"))</f>
        <v>-</v>
      </c>
      <c r="AN16" s="27" t="str">
        <f ca="1">IF(A16="","",IFERROR(VLOOKUP(A16,A16:AC216,16,0)/VLOOKUP(A16,A16:AC216,15,0),"-"))</f>
        <v>-</v>
      </c>
      <c r="AO16" s="27">
        <f ca="1">IF(A16="","",IFERROR(VLOOKUP(A16,A16:AC216,18,0)/VLOOKUP(A16,A16:AC216,17,0),"-"))</f>
        <v>1.0904836193447738</v>
      </c>
      <c r="AP16" s="27">
        <f ca="1">IF(A16="","",IFERROR(VLOOKUP(A16,A16:AC216,20,0)/VLOOKUP(A16,A16:AC216,19,0),"-"))</f>
        <v>2.8112244897959182</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87">
        <v>831.01</v>
      </c>
      <c r="J17" s="87">
        <v>840.17</v>
      </c>
      <c r="K17" s="87">
        <v>1258.5</v>
      </c>
      <c r="L17" s="87">
        <v>1210.67</v>
      </c>
      <c r="M17" s="1"/>
      <c r="N17" s="1"/>
      <c r="O17" s="1"/>
      <c r="P17" s="1"/>
      <c r="Q17" s="87">
        <v>588</v>
      </c>
      <c r="R17" s="87">
        <v>553</v>
      </c>
      <c r="S17" s="87">
        <v>294</v>
      </c>
      <c r="T17" s="87">
        <v>399</v>
      </c>
      <c r="U17" s="5"/>
      <c r="V17" s="6"/>
      <c r="W17" s="6"/>
      <c r="X17" s="6"/>
      <c r="Y17" s="6">
        <v>0</v>
      </c>
      <c r="Z17" s="88">
        <v>0</v>
      </c>
      <c r="AA17" s="88">
        <v>0</v>
      </c>
      <c r="AB17" s="88">
        <v>0</v>
      </c>
      <c r="AC17" s="88">
        <v>730</v>
      </c>
      <c r="AD17" s="4">
        <f t="shared" ref="AD17:AD80" ca="1" si="13">IF(A17="","",IFERROR((VLOOKUP(A17,A17:AC217,10,0)+VLOOKUP(A17,A17:AC217,18,0))/VLOOKUP(A17,A17:AC217,29,0),"-"))</f>
        <v>1.9084520547945207</v>
      </c>
      <c r="AE17" s="4">
        <f t="shared" ref="AE17:AE80" ca="1" si="14">IF(A17="","",IFERROR((VLOOKUP(A17,A17:AC217,12,0)+VLOOKUP(A17,A17:AC217,20,0))/VLOOKUP(A17,A17:AC217,29,0),"-"))</f>
        <v>2.2050273972602739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4.1134794520547944</v>
      </c>
      <c r="AK17" s="27">
        <f t="shared" ref="AK17:AK80" ca="1" si="20">IF(A17="","",IFERROR(VLOOKUP(A17,A17:AC217,10,0)/VLOOKUP(A17,A17:AC217,9,0),"-"))</f>
        <v>1.0110227313750737</v>
      </c>
      <c r="AL17" s="27">
        <f t="shared" ref="AL17:AL80" ca="1" si="21">IF(A17="","",IFERROR(VLOOKUP(A17,A17:AC217,12,0)/VLOOKUP(A17,A17:AC217,11,0),"-"))</f>
        <v>0.96199443782280503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0.94047619047619047</v>
      </c>
      <c r="AP17" s="27">
        <f t="shared" ref="AP17:AP80" ca="1" si="25">IF(A17="","",IFERROR(VLOOKUP(A17,A17:AC217,20,0)/VLOOKUP(A17,A17:AC217,19,0),"-"))</f>
        <v>1.3571428571428572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87">
        <v>1210.5</v>
      </c>
      <c r="J18" s="87">
        <v>1084.5</v>
      </c>
      <c r="K18" s="87">
        <v>1221</v>
      </c>
      <c r="L18" s="87">
        <v>2059.16</v>
      </c>
      <c r="M18" s="5"/>
      <c r="N18" s="5"/>
      <c r="O18" s="5"/>
      <c r="P18" s="5"/>
      <c r="Q18" s="87">
        <v>577.5</v>
      </c>
      <c r="R18" s="87">
        <v>535.5</v>
      </c>
      <c r="S18" s="87">
        <v>588</v>
      </c>
      <c r="T18" s="87">
        <v>1508</v>
      </c>
      <c r="U18" s="5"/>
      <c r="V18" s="6"/>
      <c r="W18" s="6"/>
      <c r="X18" s="6"/>
      <c r="Y18" s="6">
        <v>0</v>
      </c>
      <c r="Z18" s="88">
        <v>0</v>
      </c>
      <c r="AA18" s="88">
        <v>0</v>
      </c>
      <c r="AB18" s="88">
        <v>0</v>
      </c>
      <c r="AC18" s="88">
        <v>259</v>
      </c>
      <c r="AD18" s="4">
        <f t="shared" ca="1" si="13"/>
        <v>6.2548262548262548</v>
      </c>
      <c r="AE18" s="4">
        <f t="shared" ca="1" si="14"/>
        <v>13.772818532818532</v>
      </c>
      <c r="AF18" s="4">
        <f t="shared" ca="1" si="15"/>
        <v>0</v>
      </c>
      <c r="AG18" s="4">
        <f t="shared" ca="1" si="16"/>
        <v>0</v>
      </c>
      <c r="AH18" s="4">
        <f t="shared" ca="1" si="17"/>
        <v>0</v>
      </c>
      <c r="AI18" s="4">
        <f t="shared" ca="1" si="18"/>
        <v>0</v>
      </c>
      <c r="AJ18" s="4">
        <f t="shared" ca="1" si="19"/>
        <v>20.027644787644785</v>
      </c>
      <c r="AK18" s="27">
        <f t="shared" ca="1" si="20"/>
        <v>0.89591078066914498</v>
      </c>
      <c r="AL18" s="27">
        <f t="shared" ca="1" si="21"/>
        <v>1.6864537264537263</v>
      </c>
      <c r="AM18" s="27" t="str">
        <f t="shared" ca="1" si="22"/>
        <v>-</v>
      </c>
      <c r="AN18" s="27" t="str">
        <f t="shared" ca="1" si="23"/>
        <v>-</v>
      </c>
      <c r="AO18" s="27">
        <f t="shared" ca="1" si="24"/>
        <v>0.92727272727272725</v>
      </c>
      <c r="AP18" s="27">
        <f t="shared" ca="1" si="25"/>
        <v>2.564625850340136</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87">
        <v>1260</v>
      </c>
      <c r="J19" s="87">
        <v>1188.07</v>
      </c>
      <c r="K19" s="87">
        <v>849.5</v>
      </c>
      <c r="L19" s="87">
        <v>1817.57</v>
      </c>
      <c r="M19" s="5"/>
      <c r="N19" s="5"/>
      <c r="O19" s="5"/>
      <c r="P19" s="5"/>
      <c r="Q19" s="87">
        <v>518</v>
      </c>
      <c r="R19" s="87">
        <v>583.9</v>
      </c>
      <c r="S19" s="87">
        <v>259</v>
      </c>
      <c r="T19" s="87">
        <v>889.66</v>
      </c>
      <c r="U19" s="5"/>
      <c r="V19" s="6"/>
      <c r="W19" s="6"/>
      <c r="X19" s="6"/>
      <c r="Y19" s="6">
        <v>0</v>
      </c>
      <c r="Z19" s="88">
        <v>10.42</v>
      </c>
      <c r="AA19" s="88">
        <v>0</v>
      </c>
      <c r="AB19" s="88">
        <v>0</v>
      </c>
      <c r="AC19" s="88">
        <v>531</v>
      </c>
      <c r="AD19" s="4">
        <f t="shared" ca="1" si="13"/>
        <v>3.3370433145009413</v>
      </c>
      <c r="AE19" s="4">
        <f t="shared" ca="1" si="14"/>
        <v>5.0983615819209041</v>
      </c>
      <c r="AF19" s="4">
        <f t="shared" ca="1" si="15"/>
        <v>0</v>
      </c>
      <c r="AG19" s="4">
        <f t="shared" ca="1" si="16"/>
        <v>0</v>
      </c>
      <c r="AH19" s="4">
        <f t="shared" ca="1" si="17"/>
        <v>1.9623352165725048E-2</v>
      </c>
      <c r="AI19" s="4">
        <f t="shared" ca="1" si="18"/>
        <v>0</v>
      </c>
      <c r="AJ19" s="4">
        <f t="shared" ca="1" si="19"/>
        <v>8.4550282485875705</v>
      </c>
      <c r="AK19" s="27">
        <f t="shared" ca="1" si="20"/>
        <v>0.94291269841269831</v>
      </c>
      <c r="AL19" s="27">
        <f t="shared" ca="1" si="21"/>
        <v>2.1395762213066507</v>
      </c>
      <c r="AM19" s="27" t="str">
        <f t="shared" ca="1" si="22"/>
        <v>-</v>
      </c>
      <c r="AN19" s="27" t="str">
        <f t="shared" ca="1" si="23"/>
        <v>-</v>
      </c>
      <c r="AO19" s="27">
        <f t="shared" ca="1" si="24"/>
        <v>1.1272200772200771</v>
      </c>
      <c r="AP19" s="27">
        <f t="shared" ca="1" si="25"/>
        <v>3.4349806949806947</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87">
        <v>1263.0899999999999</v>
      </c>
      <c r="J20" s="87">
        <v>1121.1600000000001</v>
      </c>
      <c r="K20" s="87">
        <v>856</v>
      </c>
      <c r="L20" s="87">
        <v>1175.25</v>
      </c>
      <c r="M20" s="5"/>
      <c r="N20" s="5"/>
      <c r="O20" s="5"/>
      <c r="P20" s="5"/>
      <c r="Q20" s="87">
        <v>518</v>
      </c>
      <c r="R20" s="87">
        <v>607.97</v>
      </c>
      <c r="S20" s="87">
        <v>259</v>
      </c>
      <c r="T20" s="87">
        <v>868.33</v>
      </c>
      <c r="U20" s="5"/>
      <c r="V20" s="6"/>
      <c r="W20" s="6"/>
      <c r="X20" s="6"/>
      <c r="Y20" s="6">
        <v>0</v>
      </c>
      <c r="Z20" s="88">
        <v>50</v>
      </c>
      <c r="AA20" s="88">
        <v>0</v>
      </c>
      <c r="AB20" s="88">
        <v>7.75</v>
      </c>
      <c r="AC20" s="88">
        <v>460</v>
      </c>
      <c r="AD20" s="4">
        <f t="shared" ca="1" si="13"/>
        <v>3.7589782608695654</v>
      </c>
      <c r="AE20" s="4">
        <f t="shared" ca="1" si="14"/>
        <v>4.4425652173913042</v>
      </c>
      <c r="AF20" s="4">
        <f t="shared" ca="1" si="15"/>
        <v>0</v>
      </c>
      <c r="AG20" s="4">
        <f t="shared" ca="1" si="16"/>
        <v>0</v>
      </c>
      <c r="AH20" s="4">
        <f t="shared" ca="1" si="17"/>
        <v>0.10869565217391304</v>
      </c>
      <c r="AI20" s="4">
        <f t="shared" ca="1" si="18"/>
        <v>1.6847826086956522E-2</v>
      </c>
      <c r="AJ20" s="4">
        <f t="shared" ca="1" si="19"/>
        <v>8.3270869565217396</v>
      </c>
      <c r="AK20" s="27">
        <f t="shared" ca="1" si="20"/>
        <v>0.88763271025817647</v>
      </c>
      <c r="AL20" s="27">
        <f t="shared" ca="1" si="21"/>
        <v>1.3729556074766356</v>
      </c>
      <c r="AM20" s="27" t="str">
        <f t="shared" ca="1" si="22"/>
        <v>-</v>
      </c>
      <c r="AN20" s="27" t="str">
        <f t="shared" ca="1" si="23"/>
        <v>-</v>
      </c>
      <c r="AO20" s="27">
        <f t="shared" ca="1" si="24"/>
        <v>1.1736872586872586</v>
      </c>
      <c r="AP20" s="27">
        <f t="shared" ca="1" si="25"/>
        <v>3.3526254826254829</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87">
        <v>1263</v>
      </c>
      <c r="J21" s="87">
        <v>1136.75</v>
      </c>
      <c r="K21" s="87">
        <v>999</v>
      </c>
      <c r="L21" s="87">
        <v>1380.25</v>
      </c>
      <c r="M21" s="5"/>
      <c r="N21" s="5"/>
      <c r="O21" s="5"/>
      <c r="P21" s="5"/>
      <c r="Q21" s="87">
        <v>527.24</v>
      </c>
      <c r="R21" s="87">
        <v>530.29</v>
      </c>
      <c r="S21" s="87">
        <v>263.76</v>
      </c>
      <c r="T21" s="87">
        <v>723.49</v>
      </c>
      <c r="U21" s="5"/>
      <c r="V21" s="6"/>
      <c r="W21" s="6"/>
      <c r="X21" s="6"/>
      <c r="Y21" s="6">
        <v>0</v>
      </c>
      <c r="Z21" s="88">
        <v>0</v>
      </c>
      <c r="AA21" s="88">
        <v>0</v>
      </c>
      <c r="AB21" s="88">
        <v>0</v>
      </c>
      <c r="AC21" s="88">
        <v>528</v>
      </c>
      <c r="AD21" s="4">
        <f t="shared" ca="1" si="13"/>
        <v>3.1572727272727272</v>
      </c>
      <c r="AE21" s="4">
        <f t="shared" ca="1" si="14"/>
        <v>3.9843560606060602</v>
      </c>
      <c r="AF21" s="4">
        <f t="shared" ca="1" si="15"/>
        <v>0</v>
      </c>
      <c r="AG21" s="4">
        <f t="shared" ca="1" si="16"/>
        <v>0</v>
      </c>
      <c r="AH21" s="4">
        <f t="shared" ca="1" si="17"/>
        <v>0</v>
      </c>
      <c r="AI21" s="4">
        <f t="shared" ca="1" si="18"/>
        <v>0</v>
      </c>
      <c r="AJ21" s="4">
        <f t="shared" ca="1" si="19"/>
        <v>7.141628787878787</v>
      </c>
      <c r="AK21" s="27">
        <f t="shared" ca="1" si="20"/>
        <v>0.90003958828186859</v>
      </c>
      <c r="AL21" s="27">
        <f t="shared" ca="1" si="21"/>
        <v>1.3816316316316317</v>
      </c>
      <c r="AM21" s="27" t="str">
        <f t="shared" ca="1" si="22"/>
        <v>-</v>
      </c>
      <c r="AN21" s="27" t="str">
        <f t="shared" ca="1" si="23"/>
        <v>-</v>
      </c>
      <c r="AO21" s="27">
        <f t="shared" ca="1" si="24"/>
        <v>1.0057848418177679</v>
      </c>
      <c r="AP21" s="27">
        <f t="shared" ca="1" si="25"/>
        <v>2.7429860479223538</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87">
        <v>1664.84</v>
      </c>
      <c r="J22" s="87">
        <v>1558.84</v>
      </c>
      <c r="K22" s="87">
        <v>1628</v>
      </c>
      <c r="L22" s="87">
        <v>1650.5</v>
      </c>
      <c r="M22" s="5"/>
      <c r="N22" s="5"/>
      <c r="O22" s="5"/>
      <c r="P22" s="5"/>
      <c r="Q22" s="87">
        <v>573.25</v>
      </c>
      <c r="R22" s="87">
        <v>575</v>
      </c>
      <c r="S22" s="87">
        <v>1148</v>
      </c>
      <c r="T22" s="87">
        <v>1148</v>
      </c>
      <c r="U22" s="5"/>
      <c r="V22" s="6"/>
      <c r="W22" s="6"/>
      <c r="X22" s="6"/>
      <c r="Y22" s="6">
        <v>0</v>
      </c>
      <c r="Z22" s="88">
        <v>429.67</v>
      </c>
      <c r="AA22" s="88">
        <v>0</v>
      </c>
      <c r="AB22" s="88">
        <v>111.5</v>
      </c>
      <c r="AC22" s="88">
        <v>414</v>
      </c>
      <c r="AD22" s="4">
        <f t="shared" ca="1" si="13"/>
        <v>5.1542028985507251</v>
      </c>
      <c r="AE22" s="4">
        <f t="shared" ca="1" si="14"/>
        <v>6.7596618357487923</v>
      </c>
      <c r="AF22" s="4">
        <f t="shared" ca="1" si="15"/>
        <v>0</v>
      </c>
      <c r="AG22" s="4">
        <f t="shared" ca="1" si="16"/>
        <v>0</v>
      </c>
      <c r="AH22" s="4">
        <f t="shared" ca="1" si="17"/>
        <v>1.0378502415458937</v>
      </c>
      <c r="AI22" s="4">
        <f t="shared" ca="1" si="18"/>
        <v>0.26932367149758452</v>
      </c>
      <c r="AJ22" s="4">
        <f t="shared" ca="1" si="19"/>
        <v>13.221038647342995</v>
      </c>
      <c r="AK22" s="27">
        <f t="shared" ca="1" si="20"/>
        <v>0.93633021791883908</v>
      </c>
      <c r="AL22" s="27">
        <f t="shared" ca="1" si="21"/>
        <v>1.0138206388206388</v>
      </c>
      <c r="AM22" s="27" t="str">
        <f t="shared" ca="1" si="22"/>
        <v>-</v>
      </c>
      <c r="AN22" s="27" t="str">
        <f t="shared" ca="1" si="23"/>
        <v>-</v>
      </c>
      <c r="AO22" s="27">
        <f t="shared" ca="1" si="24"/>
        <v>1.003052769297863</v>
      </c>
      <c r="AP22" s="27">
        <f t="shared" ca="1" si="25"/>
        <v>1</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87">
        <v>1253.67</v>
      </c>
      <c r="J23" s="87">
        <v>1029.26</v>
      </c>
      <c r="K23" s="87">
        <v>1905.91</v>
      </c>
      <c r="L23" s="87">
        <v>2787.77</v>
      </c>
      <c r="M23" s="5"/>
      <c r="N23" s="5"/>
      <c r="O23" s="5"/>
      <c r="P23" s="5"/>
      <c r="Q23" s="87">
        <v>583.24</v>
      </c>
      <c r="R23" s="87">
        <v>514.71</v>
      </c>
      <c r="S23" s="87">
        <v>875</v>
      </c>
      <c r="T23" s="87">
        <v>1518.52</v>
      </c>
      <c r="U23" s="5"/>
      <c r="V23" s="6"/>
      <c r="W23" s="6"/>
      <c r="X23" s="6"/>
      <c r="Y23" s="6">
        <v>382.5</v>
      </c>
      <c r="Z23" s="88">
        <v>211</v>
      </c>
      <c r="AA23" s="88">
        <v>75</v>
      </c>
      <c r="AB23" s="88">
        <v>52.5</v>
      </c>
      <c r="AC23" s="88">
        <v>419</v>
      </c>
      <c r="AD23" s="4">
        <f t="shared" ca="1" si="13"/>
        <v>3.6848926014319812</v>
      </c>
      <c r="AE23" s="4">
        <f t="shared" ca="1" si="14"/>
        <v>10.277541766109785</v>
      </c>
      <c r="AF23" s="4">
        <f t="shared" ca="1" si="15"/>
        <v>0</v>
      </c>
      <c r="AG23" s="4">
        <f t="shared" ca="1" si="16"/>
        <v>0</v>
      </c>
      <c r="AH23" s="4">
        <f t="shared" ca="1" si="17"/>
        <v>0.50357995226730312</v>
      </c>
      <c r="AI23" s="4">
        <f t="shared" ca="1" si="18"/>
        <v>0.12529832935560858</v>
      </c>
      <c r="AJ23" s="4">
        <f t="shared" ca="1" si="19"/>
        <v>14.591312649164678</v>
      </c>
      <c r="AK23" s="27">
        <f t="shared" ca="1" si="20"/>
        <v>0.82099755118970696</v>
      </c>
      <c r="AL23" s="27">
        <f t="shared" ca="1" si="21"/>
        <v>1.4626976090161654</v>
      </c>
      <c r="AM23" s="27" t="str">
        <f t="shared" ca="1" si="22"/>
        <v>-</v>
      </c>
      <c r="AN23" s="27" t="str">
        <f t="shared" ca="1" si="23"/>
        <v>-</v>
      </c>
      <c r="AO23" s="27">
        <f t="shared" ca="1" si="24"/>
        <v>0.88250120019203082</v>
      </c>
      <c r="AP23" s="27">
        <f t="shared" ca="1" si="25"/>
        <v>1.7354514285714286</v>
      </c>
      <c r="AQ23" s="27" t="str">
        <f t="shared" ca="1" si="26"/>
        <v>-</v>
      </c>
      <c r="AR23" s="27" t="str">
        <f t="shared" ca="1" si="27"/>
        <v>-</v>
      </c>
      <c r="AS23" s="27">
        <f t="shared" ca="1" si="28"/>
        <v>0.55163398692810461</v>
      </c>
      <c r="AT23" s="27">
        <f t="shared" ca="1" si="29"/>
        <v>0.7</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87">
        <v>1168.83</v>
      </c>
      <c r="J24" s="87">
        <v>971.9</v>
      </c>
      <c r="K24" s="87">
        <v>2063.17</v>
      </c>
      <c r="L24" s="87">
        <v>2654.26</v>
      </c>
      <c r="M24" s="5"/>
      <c r="N24" s="5"/>
      <c r="O24" s="5"/>
      <c r="P24" s="5"/>
      <c r="Q24" s="87">
        <v>697.86</v>
      </c>
      <c r="R24" s="87">
        <v>531.52</v>
      </c>
      <c r="S24" s="87">
        <v>875</v>
      </c>
      <c r="T24" s="87">
        <v>1334.36</v>
      </c>
      <c r="U24" s="5"/>
      <c r="V24" s="6"/>
      <c r="W24" s="6"/>
      <c r="X24" s="6"/>
      <c r="Y24" s="6">
        <v>0</v>
      </c>
      <c r="Z24" s="88">
        <v>285</v>
      </c>
      <c r="AA24" s="88">
        <v>0</v>
      </c>
      <c r="AB24" s="88">
        <v>135</v>
      </c>
      <c r="AC24" s="88">
        <v>411</v>
      </c>
      <c r="AD24" s="4">
        <f t="shared" ca="1" si="13"/>
        <v>3.6579562043795621</v>
      </c>
      <c r="AE24" s="4">
        <f t="shared" ca="1" si="14"/>
        <v>9.7046715328467155</v>
      </c>
      <c r="AF24" s="4">
        <f t="shared" ca="1" si="15"/>
        <v>0</v>
      </c>
      <c r="AG24" s="4">
        <f t="shared" ca="1" si="16"/>
        <v>0</v>
      </c>
      <c r="AH24" s="4">
        <f t="shared" ca="1" si="17"/>
        <v>0.69343065693430661</v>
      </c>
      <c r="AI24" s="4">
        <f t="shared" ca="1" si="18"/>
        <v>0.32846715328467152</v>
      </c>
      <c r="AJ24" s="4">
        <f t="shared" ca="1" si="19"/>
        <v>14.384525547445255</v>
      </c>
      <c r="AK24" s="27">
        <f t="shared" ca="1" si="20"/>
        <v>0.83151527595972041</v>
      </c>
      <c r="AL24" s="27">
        <f t="shared" ca="1" si="21"/>
        <v>1.2864960231100686</v>
      </c>
      <c r="AM24" s="27" t="str">
        <f t="shared" ca="1" si="22"/>
        <v>-</v>
      </c>
      <c r="AN24" s="27" t="str">
        <f t="shared" ca="1" si="23"/>
        <v>-</v>
      </c>
      <c r="AO24" s="27">
        <f t="shared" ca="1" si="24"/>
        <v>0.76164273636546009</v>
      </c>
      <c r="AP24" s="27">
        <f t="shared" ca="1" si="25"/>
        <v>1.524982857142857</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87">
        <v>1247.8399999999999</v>
      </c>
      <c r="J25" s="87">
        <v>1447.84</v>
      </c>
      <c r="K25" s="87">
        <v>1560</v>
      </c>
      <c r="L25" s="87">
        <v>1866.95</v>
      </c>
      <c r="M25" s="5"/>
      <c r="N25" s="5"/>
      <c r="O25" s="5"/>
      <c r="P25" s="5"/>
      <c r="Q25" s="87">
        <v>583.24</v>
      </c>
      <c r="R25" s="87">
        <v>472.74</v>
      </c>
      <c r="S25" s="87">
        <v>583.24</v>
      </c>
      <c r="T25" s="87">
        <v>1403.27</v>
      </c>
      <c r="U25" s="5"/>
      <c r="V25" s="6"/>
      <c r="W25" s="6"/>
      <c r="X25" s="6"/>
      <c r="Y25" s="6">
        <v>0</v>
      </c>
      <c r="Z25" s="88">
        <v>330.5</v>
      </c>
      <c r="AA25" s="88">
        <v>0</v>
      </c>
      <c r="AB25" s="88">
        <v>4.67</v>
      </c>
      <c r="AC25" s="88">
        <v>431</v>
      </c>
      <c r="AD25" s="4">
        <f t="shared" ca="1" si="13"/>
        <v>4.4561020881670528</v>
      </c>
      <c r="AE25" s="4">
        <f t="shared" ca="1" si="14"/>
        <v>7.5875174013921116</v>
      </c>
      <c r="AF25" s="4">
        <f t="shared" ca="1" si="15"/>
        <v>0</v>
      </c>
      <c r="AG25" s="4">
        <f t="shared" ca="1" si="16"/>
        <v>0</v>
      </c>
      <c r="AH25" s="4">
        <f t="shared" ca="1" si="17"/>
        <v>0.76682134570765659</v>
      </c>
      <c r="AI25" s="4">
        <f t="shared" ca="1" si="18"/>
        <v>1.0835266821345708E-2</v>
      </c>
      <c r="AJ25" s="4">
        <f t="shared" ca="1" si="19"/>
        <v>12.821276102088165</v>
      </c>
      <c r="AK25" s="27">
        <f t="shared" ca="1" si="20"/>
        <v>1.1602769585844339</v>
      </c>
      <c r="AL25" s="27">
        <f t="shared" ca="1" si="21"/>
        <v>1.1967628205128205</v>
      </c>
      <c r="AM25" s="27" t="str">
        <f t="shared" ca="1" si="22"/>
        <v>-</v>
      </c>
      <c r="AN25" s="27" t="str">
        <f t="shared" ca="1" si="23"/>
        <v>-</v>
      </c>
      <c r="AO25" s="27">
        <f t="shared" ca="1" si="24"/>
        <v>0.8105411151498525</v>
      </c>
      <c r="AP25" s="27">
        <f t="shared" ca="1" si="25"/>
        <v>2.4059906727933611</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87">
        <v>1251</v>
      </c>
      <c r="J26" s="87">
        <v>1123.5</v>
      </c>
      <c r="K26" s="87">
        <v>823</v>
      </c>
      <c r="L26" s="87">
        <v>2072.9699999999998</v>
      </c>
      <c r="M26" s="5"/>
      <c r="N26" s="5"/>
      <c r="O26" s="5"/>
      <c r="P26" s="5"/>
      <c r="Q26" s="87">
        <v>588</v>
      </c>
      <c r="R26" s="87">
        <v>515.5</v>
      </c>
      <c r="S26" s="87">
        <v>294</v>
      </c>
      <c r="T26" s="87">
        <v>1522.5</v>
      </c>
      <c r="U26" s="5"/>
      <c r="V26" s="6"/>
      <c r="W26" s="6"/>
      <c r="X26" s="6"/>
      <c r="Y26" s="6">
        <v>0</v>
      </c>
      <c r="Z26" s="88">
        <v>0</v>
      </c>
      <c r="AA26" s="88">
        <v>0</v>
      </c>
      <c r="AB26" s="88">
        <v>49.5</v>
      </c>
      <c r="AC26" s="88">
        <v>515</v>
      </c>
      <c r="AD26" s="4">
        <f t="shared" ca="1" si="13"/>
        <v>3.18252427184466</v>
      </c>
      <c r="AE26" s="4">
        <f t="shared" ca="1" si="14"/>
        <v>6.9814951456310679</v>
      </c>
      <c r="AF26" s="4">
        <f t="shared" ca="1" si="15"/>
        <v>0</v>
      </c>
      <c r="AG26" s="4">
        <f t="shared" ca="1" si="16"/>
        <v>0</v>
      </c>
      <c r="AH26" s="4">
        <f t="shared" ca="1" si="17"/>
        <v>0</v>
      </c>
      <c r="AI26" s="4">
        <f t="shared" ca="1" si="18"/>
        <v>9.6116504854368928E-2</v>
      </c>
      <c r="AJ26" s="4">
        <f t="shared" ca="1" si="19"/>
        <v>10.260135922330095</v>
      </c>
      <c r="AK26" s="27">
        <f t="shared" ca="1" si="20"/>
        <v>0.89808153477218222</v>
      </c>
      <c r="AL26" s="27">
        <f t="shared" ca="1" si="21"/>
        <v>2.518797083839611</v>
      </c>
      <c r="AM26" s="27" t="str">
        <f t="shared" ca="1" si="22"/>
        <v>-</v>
      </c>
      <c r="AN26" s="27" t="str">
        <f t="shared" ca="1" si="23"/>
        <v>-</v>
      </c>
      <c r="AO26" s="27">
        <f t="shared" ca="1" si="24"/>
        <v>0.87670068027210879</v>
      </c>
      <c r="AP26" s="27">
        <f t="shared" ca="1" si="25"/>
        <v>5.1785714285714288</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87">
        <v>1252</v>
      </c>
      <c r="J27" s="87">
        <v>1114.25</v>
      </c>
      <c r="K27" s="87">
        <v>830</v>
      </c>
      <c r="L27" s="87">
        <v>1202.57</v>
      </c>
      <c r="M27" s="5"/>
      <c r="N27" s="5"/>
      <c r="O27" s="5"/>
      <c r="P27" s="5"/>
      <c r="Q27" s="87">
        <v>588</v>
      </c>
      <c r="R27" s="87">
        <v>504</v>
      </c>
      <c r="S27" s="87">
        <v>294</v>
      </c>
      <c r="T27" s="87">
        <v>808.5</v>
      </c>
      <c r="U27" s="5"/>
      <c r="V27" s="6"/>
      <c r="W27" s="6"/>
      <c r="X27" s="6"/>
      <c r="Y27" s="6">
        <v>0</v>
      </c>
      <c r="Z27" s="88">
        <v>222.82</v>
      </c>
      <c r="AA27" s="88">
        <v>0</v>
      </c>
      <c r="AB27" s="88">
        <v>0</v>
      </c>
      <c r="AC27" s="88">
        <v>505</v>
      </c>
      <c r="AD27" s="4">
        <f t="shared" ca="1" si="13"/>
        <v>3.2044554455445544</v>
      </c>
      <c r="AE27" s="4">
        <f t="shared" ca="1" si="14"/>
        <v>3.9823168316831681</v>
      </c>
      <c r="AF27" s="4">
        <f t="shared" ca="1" si="15"/>
        <v>0</v>
      </c>
      <c r="AG27" s="4">
        <f t="shared" ca="1" si="16"/>
        <v>0</v>
      </c>
      <c r="AH27" s="4">
        <f t="shared" ca="1" si="17"/>
        <v>0.44122772277227723</v>
      </c>
      <c r="AI27" s="4">
        <f t="shared" ca="1" si="18"/>
        <v>0</v>
      </c>
      <c r="AJ27" s="4">
        <f t="shared" ca="1" si="19"/>
        <v>7.6280000000000001</v>
      </c>
      <c r="AK27" s="27">
        <f t="shared" ca="1" si="20"/>
        <v>0.88997603833865813</v>
      </c>
      <c r="AL27" s="27">
        <f t="shared" ca="1" si="21"/>
        <v>1.4488795180722891</v>
      </c>
      <c r="AM27" s="27" t="str">
        <f t="shared" ca="1" si="22"/>
        <v>-</v>
      </c>
      <c r="AN27" s="27" t="str">
        <f t="shared" ca="1" si="23"/>
        <v>-</v>
      </c>
      <c r="AO27" s="27">
        <f t="shared" ca="1" si="24"/>
        <v>0.8571428571428571</v>
      </c>
      <c r="AP27" s="27">
        <f t="shared" ca="1" si="25"/>
        <v>2.75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87">
        <v>1218.5</v>
      </c>
      <c r="J28" s="87">
        <v>1054.25</v>
      </c>
      <c r="K28" s="87">
        <v>839</v>
      </c>
      <c r="L28" s="87">
        <v>2347.5</v>
      </c>
      <c r="M28" s="5"/>
      <c r="N28" s="5"/>
      <c r="O28" s="5"/>
      <c r="P28" s="5"/>
      <c r="Q28" s="87">
        <v>588</v>
      </c>
      <c r="R28" s="87">
        <v>535.5</v>
      </c>
      <c r="S28" s="87">
        <v>294</v>
      </c>
      <c r="T28" s="87">
        <v>1701</v>
      </c>
      <c r="U28" s="5"/>
      <c r="V28" s="6"/>
      <c r="W28" s="6"/>
      <c r="X28" s="6"/>
      <c r="Y28" s="6">
        <v>0</v>
      </c>
      <c r="Z28" s="88">
        <v>11.5</v>
      </c>
      <c r="AA28" s="88">
        <v>0</v>
      </c>
      <c r="AB28" s="88">
        <v>24.5</v>
      </c>
      <c r="AC28" s="88">
        <v>525</v>
      </c>
      <c r="AD28" s="4">
        <f t="shared" ca="1" si="13"/>
        <v>3.0280952380952382</v>
      </c>
      <c r="AE28" s="4">
        <f t="shared" ca="1" si="14"/>
        <v>7.7114285714285717</v>
      </c>
      <c r="AF28" s="4">
        <f t="shared" ca="1" si="15"/>
        <v>0</v>
      </c>
      <c r="AG28" s="4">
        <f t="shared" ca="1" si="16"/>
        <v>0</v>
      </c>
      <c r="AH28" s="4">
        <f t="shared" ca="1" si="17"/>
        <v>2.1904761904761906E-2</v>
      </c>
      <c r="AI28" s="4">
        <f t="shared" ca="1" si="18"/>
        <v>4.6666666666666669E-2</v>
      </c>
      <c r="AJ28" s="4">
        <f t="shared" ca="1" si="19"/>
        <v>10.808095238095238</v>
      </c>
      <c r="AK28" s="27">
        <f t="shared" ca="1" si="20"/>
        <v>0.86520311858842835</v>
      </c>
      <c r="AL28" s="27">
        <f t="shared" ca="1" si="21"/>
        <v>2.7979737783075089</v>
      </c>
      <c r="AM28" s="27" t="str">
        <f t="shared" ca="1" si="22"/>
        <v>-</v>
      </c>
      <c r="AN28" s="27" t="str">
        <f t="shared" ca="1" si="23"/>
        <v>-</v>
      </c>
      <c r="AO28" s="27">
        <f t="shared" ca="1" si="24"/>
        <v>0.9107142857142857</v>
      </c>
      <c r="AP28" s="27">
        <f t="shared" ca="1" si="25"/>
        <v>5.7857142857142856</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87">
        <v>1248.5</v>
      </c>
      <c r="J29" s="87">
        <v>1333</v>
      </c>
      <c r="K29" s="87">
        <v>825</v>
      </c>
      <c r="L29" s="87">
        <v>1135.5</v>
      </c>
      <c r="M29" s="5"/>
      <c r="N29" s="5"/>
      <c r="O29" s="5"/>
      <c r="P29" s="5"/>
      <c r="Q29" s="87">
        <v>588</v>
      </c>
      <c r="R29" s="87">
        <v>451.5</v>
      </c>
      <c r="S29" s="87">
        <v>294</v>
      </c>
      <c r="T29" s="87">
        <v>892.5</v>
      </c>
      <c r="U29" s="5"/>
      <c r="V29" s="6"/>
      <c r="W29" s="6"/>
      <c r="X29" s="6"/>
      <c r="Y29" s="6">
        <v>0</v>
      </c>
      <c r="Z29" s="88">
        <v>13</v>
      </c>
      <c r="AA29" s="88">
        <v>0</v>
      </c>
      <c r="AB29" s="88">
        <v>7.5</v>
      </c>
      <c r="AC29" s="88">
        <v>493</v>
      </c>
      <c r="AD29" s="4">
        <f t="shared" ca="1" si="13"/>
        <v>3.6196754563894524</v>
      </c>
      <c r="AE29" s="4">
        <f t="shared" ca="1" si="14"/>
        <v>4.1135902636916839</v>
      </c>
      <c r="AF29" s="4">
        <f t="shared" ca="1" si="15"/>
        <v>0</v>
      </c>
      <c r="AG29" s="4">
        <f t="shared" ca="1" si="16"/>
        <v>0</v>
      </c>
      <c r="AH29" s="4">
        <f t="shared" ca="1" si="17"/>
        <v>2.6369168356997971E-2</v>
      </c>
      <c r="AI29" s="4">
        <f t="shared" ca="1" si="18"/>
        <v>1.5212981744421906E-2</v>
      </c>
      <c r="AJ29" s="4">
        <f t="shared" ca="1" si="19"/>
        <v>7.7748478701825556</v>
      </c>
      <c r="AK29" s="27">
        <f t="shared" ca="1" si="20"/>
        <v>1.0676812174609531</v>
      </c>
      <c r="AL29" s="27">
        <f t="shared" ca="1" si="21"/>
        <v>1.3763636363636365</v>
      </c>
      <c r="AM29" s="27" t="str">
        <f t="shared" ca="1" si="22"/>
        <v>-</v>
      </c>
      <c r="AN29" s="27" t="str">
        <f t="shared" ca="1" si="23"/>
        <v>-</v>
      </c>
      <c r="AO29" s="27">
        <f t="shared" ca="1" si="24"/>
        <v>0.7678571428571429</v>
      </c>
      <c r="AP29" s="27">
        <f t="shared" ca="1" si="25"/>
        <v>3.0357142857142856</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14473</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14468</v>
      </c>
      <c r="C5" s="125"/>
      <c r="D5" s="125"/>
      <c r="E5" s="125"/>
      <c r="F5" s="125"/>
      <c r="G5" s="125"/>
      <c r="H5" s="125"/>
      <c r="I5" s="125"/>
      <c r="J5" s="125"/>
      <c r="K5" s="125"/>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14472</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3</v>
      </c>
      <c r="F11" s="70" cm="1">
        <f t="array" aca="1" ref="F11" ca="1">SUM(--(LEN(F14:F213)&gt;0))</f>
        <v>13</v>
      </c>
      <c r="G11" s="70" cm="1">
        <f t="array" aca="1" ref="G11" ca="1">SUM(--(LEN(G14:G213)&gt;0))</f>
        <v>0</v>
      </c>
      <c r="H11" s="70" cm="1">
        <f t="array" aca="1" ref="H11" ca="1">SUM(--(LEN(H14:H213)&gt;0))</f>
        <v>0</v>
      </c>
      <c r="I11" s="70" cm="1">
        <f t="array" aca="1" ref="I11" ca="1">SUM(--(LEN(I14:I213)&gt;0))</f>
        <v>5</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4" t="s">
        <v>14471</v>
      </c>
      <c r="C12" s="124"/>
      <c r="D12" s="124"/>
      <c r="E12" s="124"/>
      <c r="F12" s="124"/>
      <c r="G12" s="124"/>
      <c r="H12" s="124"/>
      <c r="I12" s="124"/>
      <c r="J12" s="124"/>
      <c r="K12" s="124"/>
      <c r="L12" s="124"/>
      <c r="M12" s="124"/>
      <c r="N12" s="124"/>
      <c r="O12" s="124"/>
      <c r="P12" s="124"/>
      <c r="Q12" s="124"/>
      <c r="R12" s="124"/>
      <c r="S12" s="124"/>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CFF41391-B480-4B25-9569-287D394F5C83}"/>
</file>

<file path=customXml/itemProps3.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2023-03-08T11:48:27Z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MediaServiceImageTags">
    <vt:lpwstr/>
  </property>
</Properties>
</file>