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Oct 22/"/>
    </mc:Choice>
  </mc:AlternateContent>
  <xr:revisionPtr revIDLastSave="0" documentId="8_{FF5309AD-DA32-40E8-A23E-C8DBF3F723C8}"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120" yWindow="-120" windowWidth="29040" windowHeight="15840" firstSheet="2" activeTab="2"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T15" i="1"/>
  <c r="AB15" i="1"/>
  <c r="I15" i="1"/>
  <c r="U15" i="1"/>
  <c r="Q15" i="1"/>
  <c r="Z15" i="1"/>
  <c r="W15" i="1"/>
  <c r="Y15" i="1"/>
  <c r="N15" i="1"/>
  <c r="AA15" i="1"/>
  <c r="L15" i="1"/>
  <c r="X15" i="1"/>
  <c r="S15" i="1"/>
  <c r="M15" i="1"/>
  <c r="K15" i="1"/>
  <c r="O15" i="1"/>
  <c r="P15" i="1"/>
  <c r="V15" i="1"/>
  <c r="AC15" i="1"/>
  <c r="J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1" i="1" a="1"/>
  <c r="AG15" i="1"/>
  <c r="A21" i="1" a="1"/>
  <c r="A47" i="1" a="1"/>
  <c r="A105" i="1" a="1"/>
  <c r="A157" i="1" a="1"/>
  <c r="A89" i="1" a="1"/>
  <c r="A197" i="1" a="1"/>
  <c r="A32" i="1" a="1"/>
  <c r="A117" i="1" a="1"/>
  <c r="A62" i="1" a="1"/>
  <c r="A165" i="1" a="1"/>
  <c r="A196" i="1" a="1"/>
  <c r="A93" i="1" a="1"/>
  <c r="A130" i="1" a="1"/>
  <c r="A90" i="1" a="1"/>
  <c r="A64" i="1" a="1"/>
  <c r="AH15" i="1"/>
  <c r="A112" i="1" a="1"/>
  <c r="A189" i="1" a="1"/>
  <c r="A186" i="1" a="1"/>
  <c r="A169" i="1" a="1"/>
  <c r="A171" i="1" a="1"/>
  <c r="A95" i="1" a="1"/>
  <c r="A133" i="1" a="1"/>
  <c r="A67" i="1" a="1"/>
  <c r="A175" i="1" a="1"/>
  <c r="A43" i="1" a="1"/>
  <c r="A176" i="1" a="1"/>
  <c r="A29" i="1" a="1"/>
  <c r="AM15" i="1"/>
  <c r="A119" i="1" a="1"/>
  <c r="AI15" i="1"/>
  <c r="AQ15" i="1"/>
  <c r="A209" i="1" a="1"/>
  <c r="A206" i="1" a="1"/>
  <c r="A25" i="1" a="1"/>
  <c r="A35" i="1" a="1"/>
  <c r="A150" i="1" a="1"/>
  <c r="A92" i="1" a="1"/>
  <c r="AN15" i="1"/>
  <c r="A100" i="1" a="1"/>
  <c r="A52" i="1" a="1"/>
  <c r="A199" i="1" a="1"/>
  <c r="A204" i="1" a="1"/>
  <c r="A77" i="1" a="1"/>
  <c r="A36" i="1" a="1"/>
  <c r="A179" i="1" a="1"/>
  <c r="A42" i="1" a="1"/>
  <c r="A174" i="1" a="1"/>
  <c r="A201" i="1" a="1"/>
  <c r="A101" i="1" a="1"/>
  <c r="AL15" i="1"/>
  <c r="A20" i="1" a="1"/>
  <c r="A85" i="1" a="1"/>
  <c r="A30" i="1" a="1"/>
  <c r="A168" i="1" a="1"/>
  <c r="A139" i="1" a="1"/>
  <c r="A68" i="1" a="1"/>
  <c r="A69" i="1" a="1"/>
  <c r="AR15" i="1"/>
  <c r="A205" i="1" a="1"/>
  <c r="A187" i="1" a="1"/>
  <c r="A78" i="1" a="1"/>
  <c r="A181" i="1" a="1"/>
  <c r="A151" i="1" a="1"/>
  <c r="A37" i="1" a="1"/>
  <c r="A109" i="1" a="1"/>
  <c r="A27" i="1" a="1"/>
  <c r="A138" i="1" a="1"/>
  <c r="A24" i="1" a="1"/>
  <c r="A149" i="1" a="1"/>
  <c r="A213" i="1" a="1"/>
  <c r="A194" i="1" a="1"/>
  <c r="AD15" i="1"/>
  <c r="A103" i="1" a="1"/>
  <c r="A154" i="1" a="1"/>
  <c r="A120" i="1" a="1"/>
  <c r="A182" i="1" a="1"/>
  <c r="A61" i="1" a="1"/>
  <c r="A183" i="1" a="1"/>
  <c r="A16" i="1" a="1"/>
  <c r="A48" i="1" a="1"/>
  <c r="A81" i="1" a="1"/>
  <c r="A83" i="1" a="1"/>
  <c r="A145" i="1" a="1"/>
  <c r="A76" i="1" a="1"/>
  <c r="A91" i="1" a="1"/>
  <c r="A111" i="1" a="1"/>
  <c r="A173" i="1" a="1"/>
  <c r="A60" i="1" a="1"/>
  <c r="A126" i="1" a="1"/>
  <c r="A22" i="1" a="1"/>
  <c r="A127" i="1" a="1"/>
  <c r="A135" i="1" a="1"/>
  <c r="A107" i="1" a="1"/>
  <c r="A156" i="1" a="1"/>
  <c r="A144" i="1" a="1"/>
  <c r="A193" i="1" a="1"/>
  <c r="A26" i="1" a="1"/>
  <c r="A147" i="1" a="1"/>
  <c r="A200" i="1" a="1"/>
  <c r="AE15" i="1"/>
  <c r="A19" i="1" a="1"/>
  <c r="A190" i="1" a="1"/>
  <c r="A33" i="1" a="1"/>
  <c r="A160" i="1" a="1"/>
  <c r="A195" i="1" a="1"/>
  <c r="A125" i="1" a="1"/>
  <c r="A118" i="1" a="1"/>
  <c r="A184" i="1" a="1"/>
  <c r="A31" i="1" a="1"/>
  <c r="A40" i="1" a="1"/>
  <c r="A158" i="1" a="1"/>
  <c r="A128" i="1" a="1"/>
  <c r="A153" i="1" a="1"/>
  <c r="A162" i="1" a="1"/>
  <c r="A104" i="1" a="1"/>
  <c r="A166" i="1" a="1"/>
  <c r="A72" i="1" a="1"/>
  <c r="A136" i="1" a="1"/>
  <c r="A134" i="1" a="1"/>
  <c r="A18" i="1" a="1"/>
  <c r="A99" i="1" a="1"/>
  <c r="A163" i="1" a="1"/>
  <c r="A59" i="1" a="1"/>
  <c r="A102" i="1" a="1"/>
  <c r="A75" i="1" a="1"/>
  <c r="A148" i="1" a="1"/>
  <c r="A141" i="1" a="1"/>
  <c r="A161" i="1" a="1"/>
  <c r="A53" i="1" a="1"/>
  <c r="A214" i="1" a="1"/>
  <c r="A98" i="1" a="1"/>
  <c r="A170" i="1" a="1"/>
  <c r="A210" i="1" a="1"/>
  <c r="A167" i="1" a="1"/>
  <c r="A94" i="1" a="1"/>
  <c r="A108" i="1" a="1"/>
  <c r="A155" i="1" a="1"/>
  <c r="A82" i="1" a="1"/>
  <c r="A86" i="1" a="1"/>
  <c r="A207" i="1" a="1"/>
  <c r="A50" i="1" a="1"/>
  <c r="A124" i="1" a="1"/>
  <c r="A212" i="1" a="1"/>
  <c r="A177" i="1" a="1"/>
  <c r="A51" i="1" a="1"/>
  <c r="AS15" i="1"/>
  <c r="A46" i="1" a="1"/>
  <c r="A84" i="1" a="1"/>
  <c r="AP15" i="1"/>
  <c r="A73" i="1" a="1"/>
  <c r="A79" i="1" a="1"/>
  <c r="AO15" i="1"/>
  <c r="A198" i="1" a="1"/>
  <c r="AK15" i="1"/>
  <c r="A106" i="1" a="1"/>
  <c r="A178" i="1" a="1"/>
  <c r="A140" i="1" a="1"/>
  <c r="A164" i="1" a="1"/>
  <c r="A131" i="1" a="1"/>
  <c r="A56" i="1" a="1"/>
  <c r="A97" i="1" a="1"/>
  <c r="A192" i="1" a="1"/>
  <c r="A137" i="1" a="1"/>
  <c r="A74" i="1" a="1"/>
  <c r="A142" i="1" a="1"/>
  <c r="A116" i="1" a="1"/>
  <c r="A54" i="1" a="1"/>
  <c r="A132" i="1" a="1"/>
  <c r="A143" i="1" a="1"/>
  <c r="A180" i="1" a="1"/>
  <c r="AT15" i="1"/>
  <c r="A65" i="1" a="1"/>
  <c r="A38" i="1" a="1"/>
  <c r="A121" i="1" a="1"/>
  <c r="A96" i="1" a="1"/>
  <c r="A58" i="1" a="1"/>
  <c r="A39" i="1" a="1"/>
  <c r="A208" i="1" a="1"/>
  <c r="A80" i="1" a="1"/>
  <c r="A66" i="1" a="1"/>
  <c r="A88" i="1" a="1"/>
  <c r="A55" i="1" a="1"/>
  <c r="A215" i="1" a="1"/>
  <c r="A17" i="1" a="1"/>
  <c r="A71" i="1" a="1"/>
  <c r="A45" i="1" a="1"/>
  <c r="A87" i="1" a="1"/>
  <c r="AF15" i="1"/>
  <c r="A188" i="1" a="1"/>
  <c r="A123" i="1" a="1"/>
  <c r="A172" i="1" a="1"/>
  <c r="A44" i="1" a="1"/>
  <c r="A28" i="1" a="1"/>
  <c r="A23" i="1" a="1"/>
  <c r="A129" i="1" a="1"/>
  <c r="A57" i="1" a="1"/>
  <c r="A146" i="1" a="1"/>
  <c r="A191" i="1" a="1"/>
  <c r="A63" i="1" a="1"/>
  <c r="A34" i="1" a="1"/>
  <c r="A113" i="1" a="1"/>
  <c r="A49" i="1" a="1"/>
  <c r="A152" i="1" a="1"/>
  <c r="A122" i="1" a="1"/>
  <c r="A110" i="1" a="1"/>
  <c r="A114" i="1" a="1"/>
  <c r="A185" i="1" a="1"/>
  <c r="A115" i="1" a="1"/>
  <c r="A41" i="1" a="1"/>
  <c r="A202" i="1" a="1"/>
  <c r="A70" i="1" a="1"/>
  <c r="A159" i="1" a="1"/>
  <c r="A20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29" i="8" a="1"/>
  <c r="E68" i="8" a="1"/>
  <c r="E114" i="8" a="1"/>
  <c r="E65" i="8" a="1"/>
  <c r="E31" i="8" a="1"/>
  <c r="E81" i="8" a="1"/>
  <c r="E75" i="8" a="1"/>
  <c r="E199" i="8" a="1"/>
  <c r="E95" i="8" a="1"/>
  <c r="E107" i="8" a="1"/>
  <c r="E126" i="8" a="1"/>
  <c r="E12" i="8" a="1"/>
  <c r="E48" i="8" a="1"/>
  <c r="E174" i="8" a="1"/>
  <c r="E200" i="8" a="1"/>
  <c r="E35" i="8" a="1"/>
  <c r="E112" i="8" a="1"/>
  <c r="E21" i="8" a="1"/>
  <c r="E7" i="8" a="1"/>
  <c r="E103" i="8" a="1"/>
  <c r="E150" i="8" a="1"/>
  <c r="E82" i="8" a="1"/>
  <c r="E71" i="8" a="1"/>
  <c r="E88" i="8" a="1"/>
  <c r="E137" i="8" a="1"/>
  <c r="E189" i="8" a="1"/>
  <c r="E27" i="8" a="1"/>
  <c r="E175" i="8" a="1"/>
  <c r="E123" i="8" a="1"/>
  <c r="E66" i="8" a="1"/>
  <c r="E116" i="8" a="1"/>
  <c r="E101" i="8" a="1"/>
  <c r="E154" i="8" a="1"/>
  <c r="E56" i="8" a="1"/>
  <c r="E156" i="8" a="1"/>
  <c r="E23" i="8" a="1"/>
  <c r="E157" i="8" a="1"/>
  <c r="E92" i="8" a="1"/>
  <c r="E151" i="8" a="1"/>
  <c r="E30" i="8" a="1"/>
  <c r="E94" i="8" a="1"/>
  <c r="E193" i="8" a="1"/>
  <c r="E44" i="8" a="1"/>
  <c r="E132" i="8" a="1"/>
  <c r="E149" i="8" a="1"/>
  <c r="E146" i="8" a="1"/>
  <c r="E160" i="8" a="1"/>
  <c r="E99" i="8" a="1"/>
  <c r="E133" i="8" a="1"/>
  <c r="E168" i="8" a="1"/>
  <c r="E155" i="8" a="1"/>
  <c r="E190" i="8" a="1"/>
  <c r="E125" i="8" a="1"/>
  <c r="E91" i="8" a="1"/>
  <c r="E134" i="8" a="1"/>
  <c r="E93" i="8" a="1"/>
  <c r="E143" i="8" a="1"/>
  <c r="E77" i="8" a="1"/>
  <c r="E22" i="8" a="1"/>
  <c r="E58" i="8" a="1"/>
  <c r="E177" i="8" a="1"/>
  <c r="E184" i="8" a="1"/>
  <c r="E117" i="8" a="1"/>
  <c r="E72" i="8" a="1"/>
  <c r="E45" i="8" a="1"/>
  <c r="E113" i="8" a="1"/>
  <c r="E63" i="8" a="1"/>
  <c r="E84" i="8" a="1"/>
  <c r="E171" i="8" a="1"/>
  <c r="E159" i="8" a="1"/>
  <c r="E147" i="8" a="1"/>
  <c r="E145" i="8" a="1"/>
  <c r="E205" i="8" a="1"/>
  <c r="E138" i="8" a="1"/>
  <c r="E26" i="8" a="1"/>
  <c r="E87" i="8" a="1"/>
  <c r="E119" i="8" a="1"/>
  <c r="E181" i="8" a="1"/>
  <c r="E19" i="8" a="1"/>
  <c r="E54" i="8" a="1"/>
  <c r="E179" i="8" a="1"/>
  <c r="E34" i="8" a="1"/>
  <c r="E9" i="8" a="1"/>
  <c r="E86" i="8" a="1"/>
  <c r="E18" i="8" a="1"/>
  <c r="E74" i="8" a="1"/>
  <c r="E162" i="8" a="1"/>
  <c r="E169" i="8" a="1"/>
  <c r="E204" i="8" a="1"/>
  <c r="E165" i="8" a="1"/>
  <c r="E172" i="8" a="1"/>
  <c r="E167" i="8" a="1"/>
  <c r="E178" i="8" a="1"/>
  <c r="E53" i="8" a="1"/>
  <c r="E61" i="8" a="1"/>
  <c r="E164"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8" i="8" a="1"/>
  <c r="E50" i="8" a="1"/>
  <c r="E10" i="8" a="1"/>
  <c r="E36" i="8" a="1"/>
  <c r="E192" i="8" a="1"/>
  <c r="E141" i="8" a="1"/>
  <c r="E152" i="8" a="1"/>
  <c r="E104" i="8" a="1"/>
  <c r="E32" i="8" a="1"/>
  <c r="E173" i="8" a="1"/>
  <c r="E105" i="8" a="1"/>
  <c r="E139" i="8" a="1"/>
  <c r="E188" i="8" a="1"/>
  <c r="E97" i="8" a="1"/>
  <c r="E51" i="8" a="1"/>
  <c r="E176" i="8" a="1"/>
  <c r="E191" i="8" a="1"/>
  <c r="E115" i="8" a="1"/>
  <c r="E90" i="8" a="1"/>
  <c r="E83" i="8" a="1"/>
  <c r="E89" i="8" a="1"/>
  <c r="E70" i="8" a="1"/>
  <c r="E60" i="8" a="1"/>
  <c r="E62" i="8" a="1"/>
  <c r="E106" i="8" a="1"/>
  <c r="E64" i="8" a="1"/>
  <c r="E37" i="8" a="1"/>
  <c r="E148" i="8" a="1"/>
  <c r="E195" i="8" a="1"/>
  <c r="E80" i="8" a="1"/>
  <c r="E142" i="8" a="1"/>
  <c r="E28" i="8" a="1"/>
  <c r="E41" i="8" a="1"/>
  <c r="E42" i="8" a="1"/>
  <c r="E67" i="8" a="1"/>
  <c r="E144" i="8" a="1"/>
  <c r="E49" i="8" a="1"/>
  <c r="E40" i="8" a="1"/>
  <c r="E39" i="8" a="1"/>
  <c r="E33" i="8" a="1"/>
  <c r="E130" i="8" a="1"/>
  <c r="E43" i="8" a="1"/>
  <c r="E15" i="8" a="1"/>
  <c r="E161" i="8" a="1"/>
  <c r="E13" i="8" a="1"/>
  <c r="E194" i="8" a="1"/>
  <c r="E78" i="8" a="1"/>
  <c r="E98" i="8" a="1"/>
  <c r="E17" i="8" a="1"/>
  <c r="E118" i="8" a="1"/>
  <c r="E198" i="8" a="1"/>
  <c r="E158" i="8" a="1"/>
  <c r="E57" i="8" a="1"/>
  <c r="E185" i="8" a="1"/>
  <c r="E153" i="8" a="1"/>
  <c r="E46" i="8" a="1"/>
  <c r="E111" i="8" a="1"/>
  <c r="E140" i="8" a="1"/>
  <c r="E59" i="8" a="1"/>
  <c r="E180" i="8" a="1"/>
  <c r="E47" i="8" a="1"/>
  <c r="E163" i="8" a="1"/>
  <c r="E14" i="8" a="1"/>
  <c r="E20" i="8" a="1"/>
  <c r="E8" i="8" a="1"/>
  <c r="E100" i="8" a="1"/>
  <c r="E73" i="8" a="1"/>
  <c r="E122" i="8" a="1"/>
  <c r="E166" i="8" a="1"/>
  <c r="E52" i="8" a="1"/>
  <c r="E182" i="8" a="1"/>
  <c r="E109" i="8" a="1"/>
  <c r="E187" i="8" a="1"/>
  <c r="E203" i="8" a="1"/>
  <c r="E16" i="8" a="1"/>
  <c r="E124" i="8" a="1"/>
  <c r="E127" i="8" a="1"/>
  <c r="E129" i="8" a="1"/>
  <c r="E24" i="8" a="1"/>
  <c r="E85" i="8" a="1"/>
  <c r="E121" i="8" a="1"/>
  <c r="E96" i="8" a="1"/>
  <c r="E69" i="8" a="1"/>
  <c r="E38" i="8" a="1"/>
  <c r="E25" i="8" a="1"/>
  <c r="E55" i="8" a="1"/>
  <c r="E197" i="8" a="1"/>
  <c r="E202" i="8" a="1"/>
  <c r="E196" i="8" a="1"/>
  <c r="E131" i="8" a="1"/>
  <c r="E110" i="8" a="1"/>
  <c r="E79" i="8" a="1"/>
  <c r="E11" i="8" a="1"/>
  <c r="E136" i="8" a="1"/>
  <c r="E170" i="8" a="1"/>
  <c r="E186" i="8" a="1"/>
  <c r="E102" i="8" a="1"/>
  <c r="E128" i="8" a="1"/>
  <c r="E76" i="8" a="1"/>
  <c r="E183" i="8" a="1"/>
  <c r="E201" i="8" a="1"/>
  <c r="E120"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<sst xmlns="http://schemas.openxmlformats.org/spreadsheetml/2006/main" count="43829" uniqueCount="14900">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</sst>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4">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16" fontId="20" fillId="3" borderId="11" xfId="0" applyNumberFormat="1"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16" fontId="20" fillId="3" borderId="9"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3" borderId="13" xfId="0" applyFont="1" applyFill="1" applyBorder="1" applyAlignment="1">
      <alignment horizontal="center" vertical="center" wrapText="1"/>
    </xf>
    <xf numFmtId="0" fontId="21" fillId="0" borderId="13" xfId="0" applyFont="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1014.5</v>
      </c>
      <c r="G2">
        <v>757.74</v>
      </c>
      <c r="H2">
        <v>1051.5</v>
      </c>
      <c r="I2">
        <v>1014.14</v>
      </c>
      <c r="J2">
        <v>-99</v>
      </c>
      <c r="K2">
        <v>-99</v>
      </c>
      <c r="L2">
        <v>-99</v>
      </c>
      <c r="M2">
        <v>-99</v>
      </c>
      <c r="N2">
        <v>331.5</v>
      </c>
      <c r="O2">
        <v>527</v>
      </c>
      <c r="P2">
        <v>329.5</v>
      </c>
      <c r="Q2">
        <v>714.5</v>
      </c>
      <c r="R2">
        <v>-99</v>
      </c>
      <c r="S2">
        <v>-99</v>
      </c>
      <c r="T2">
        <v>-99</v>
      </c>
      <c r="U2">
        <v>-99</v>
      </c>
      <c r="V2">
        <v>0</v>
      </c>
      <c r="W2">
        <v>141.5</v>
      </c>
      <c r="X2">
        <v>0</v>
      </c>
      <c r="Y2">
        <v>0</v>
      </c>
      <c r="Z2">
        <v>0.74690980778708727</v>
      </c>
      <c r="AA2">
        <v>0.96446980504041846</v>
      </c>
      <c r="AB2">
        <v>-99</v>
      </c>
      <c r="AC2">
        <v>-99</v>
      </c>
      <c r="AD2">
        <v>1.5897435897435896</v>
      </c>
      <c r="AE2">
        <v>2.1684370257966616</v>
      </c>
      <c r="AF2">
        <v>-99</v>
      </c>
      <c r="AG2">
        <v>-99</v>
      </c>
      <c r="AH2">
        <v>-99</v>
      </c>
      <c r="AI2">
        <v>-99</v>
      </c>
      <c r="AJ2">
        <v>111</v>
      </c>
      <c r="AK2">
        <v>11.574234234234234</v>
      </c>
      <c r="AL2">
        <v>15.573333333333332</v>
      </c>
      <c r="AM2">
        <v>0</v>
      </c>
      <c r="AN2">
        <v>0</v>
      </c>
      <c r="AO2">
        <v>1.2747747747747749</v>
      </c>
      <c r="AP2">
        <v>0</v>
      </c>
      <c r="AQ2">
        <v>28.422342342342343</v>
      </c>
      <c r="AR2" t="str">
        <f>IF(A2="","",(IF(ISBLANK('Trust - Frontsheet'!$F$9),"",'Trust - Frontsheet'!$F$9)))</f>
        <v>https://www.derbyshirehealthcareft.nhs.uk/about-us/our-performance/safe-staffing</v>
      </c>
    </row>
    <row r="3" spans="1:44" x14ac:dyDescent="0.2">
      <c r="A3" t="s">
        <v>6667</v>
      </c>
      <c r="B3" t="s">
        <v>478</v>
      </c>
      <c r="C3" t="s">
        <v>9390</v>
      </c>
      <c r="D3" t="s">
        <v>14416</v>
      </c>
      <c r="F3">
        <v>915.32</v>
      </c>
      <c r="G3">
        <v>877.58</v>
      </c>
      <c r="H3">
        <v>1347</v>
      </c>
      <c r="I3">
        <v>1368.14</v>
      </c>
      <c r="J3">
        <v>-99</v>
      </c>
      <c r="K3">
        <v>-99</v>
      </c>
      <c r="L3">
        <v>-99</v>
      </c>
      <c r="M3">
        <v>-99</v>
      </c>
      <c r="N3">
        <v>651</v>
      </c>
      <c r="O3">
        <v>637.5</v>
      </c>
      <c r="P3">
        <v>318</v>
      </c>
      <c r="Q3">
        <v>349.5</v>
      </c>
      <c r="R3">
        <v>-99</v>
      </c>
      <c r="S3">
        <v>-99</v>
      </c>
      <c r="T3">
        <v>-99</v>
      </c>
      <c r="U3">
        <v>-99</v>
      </c>
      <c r="V3">
        <v>0</v>
      </c>
      <c r="W3">
        <v>0</v>
      </c>
      <c r="X3">
        <v>0</v>
      </c>
      <c r="Y3">
        <v>0</v>
      </c>
      <c r="Z3">
        <v>0.95876851811388364</v>
      </c>
      <c r="AA3">
        <v>1.0156941351150706</v>
      </c>
      <c r="AB3">
        <v>-99</v>
      </c>
      <c r="AC3">
        <v>-99</v>
      </c>
      <c r="AD3">
        <v>0.97926267281105994</v>
      </c>
      <c r="AE3">
        <v>1.0990566037735849</v>
      </c>
      <c r="AF3">
        <v>-99</v>
      </c>
      <c r="AG3">
        <v>-99</v>
      </c>
      <c r="AH3">
        <v>-99</v>
      </c>
      <c r="AI3">
        <v>-99</v>
      </c>
      <c r="AJ3">
        <v>996</v>
      </c>
      <c r="AK3">
        <v>1.521164658634538</v>
      </c>
      <c r="AL3">
        <v>1.724538152610442</v>
      </c>
      <c r="AM3">
        <v>0</v>
      </c>
      <c r="AN3">
        <v>0</v>
      </c>
      <c r="AO3">
        <v>0</v>
      </c>
      <c r="AP3">
        <v>0</v>
      </c>
      <c r="AQ3">
        <v>3.2457028112449802</v>
      </c>
      <c r="AR3" t="str">
        <f>IF(A3="","",(IF(ISBLANK('Trust - Frontsheet'!$F$9),"",'Trust - Frontsheet'!$F$9)))</f>
        <v>https://www.derbyshirehealthcareft.nhs.uk/about-us/our-performance/safe-staffing</v>
      </c>
    </row>
    <row r="4" spans="1:44" x14ac:dyDescent="0.2">
      <c r="A4" t="s">
        <v>6701</v>
      </c>
      <c r="B4" t="s">
        <v>6702</v>
      </c>
      <c r="C4" t="s">
        <v>9396</v>
      </c>
      <c r="D4" t="s">
        <v>14356</v>
      </c>
      <c r="F4">
        <v>1386.55</v>
      </c>
      <c r="G4">
        <v>1223.55</v>
      </c>
      <c r="H4">
        <v>1383</v>
      </c>
      <c r="I4">
        <v>2122.75</v>
      </c>
      <c r="J4">
        <v>-99</v>
      </c>
      <c r="K4">
        <v>-99</v>
      </c>
      <c r="L4">
        <v>-99</v>
      </c>
      <c r="M4">
        <v>-99</v>
      </c>
      <c r="N4">
        <v>651</v>
      </c>
      <c r="O4">
        <v>504</v>
      </c>
      <c r="P4">
        <v>651</v>
      </c>
      <c r="Q4">
        <v>1879.5</v>
      </c>
      <c r="R4">
        <v>-99</v>
      </c>
      <c r="S4">
        <v>-99</v>
      </c>
      <c r="T4">
        <v>-99</v>
      </c>
      <c r="U4">
        <v>-99</v>
      </c>
      <c r="V4">
        <v>0</v>
      </c>
      <c r="W4">
        <v>0</v>
      </c>
      <c r="X4">
        <v>0</v>
      </c>
      <c r="Y4">
        <v>0</v>
      </c>
      <c r="Z4">
        <v>0.88244203238253216</v>
      </c>
      <c r="AA4">
        <v>1.5348879248011569</v>
      </c>
      <c r="AB4">
        <v>-99</v>
      </c>
      <c r="AC4">
        <v>-99</v>
      </c>
      <c r="AD4">
        <v>0.77419354838709675</v>
      </c>
      <c r="AE4">
        <v>2.8870967741935485</v>
      </c>
      <c r="AF4">
        <v>-99</v>
      </c>
      <c r="AG4">
        <v>-99</v>
      </c>
      <c r="AH4">
        <v>-99</v>
      </c>
      <c r="AI4">
        <v>-99</v>
      </c>
      <c r="AJ4">
        <v>281</v>
      </c>
      <c r="AK4">
        <v>6.1478647686832737</v>
      </c>
      <c r="AL4">
        <v>14.242882562277581</v>
      </c>
      <c r="AM4">
        <v>0</v>
      </c>
      <c r="AN4">
        <v>0</v>
      </c>
      <c r="AO4">
        <v>0</v>
      </c>
      <c r="AP4">
        <v>0</v>
      </c>
      <c r="AQ4">
        <v>20.390747330960856</v>
      </c>
      <c r="AR4" t="str">
        <f>IF(A4="","",(IF(ISBLANK('Trust - Frontsheet'!$F$9),"",'Trust - Frontsheet'!$F$9)))</f>
        <v>https://www.derbyshirehealthcareft.nhs.uk/about-us/our-performance/safe-staffing</v>
      </c>
    </row>
    <row r="5" spans="1:44" x14ac:dyDescent="0.2">
      <c r="A5" t="s">
        <v>6694</v>
      </c>
      <c r="B5" t="s">
        <v>6695</v>
      </c>
      <c r="C5" t="s">
        <v>9394</v>
      </c>
      <c r="D5" t="s">
        <v>14356</v>
      </c>
      <c r="F5">
        <v>1388.25</v>
      </c>
      <c r="G5">
        <v>1507.06</v>
      </c>
      <c r="H5">
        <v>944</v>
      </c>
      <c r="I5">
        <v>1945.75</v>
      </c>
      <c r="J5">
        <v>-99</v>
      </c>
      <c r="K5">
        <v>-99</v>
      </c>
      <c r="L5">
        <v>-99</v>
      </c>
      <c r="M5">
        <v>-99</v>
      </c>
      <c r="N5">
        <v>573.5</v>
      </c>
      <c r="O5">
        <v>767.81</v>
      </c>
      <c r="P5">
        <v>286.75</v>
      </c>
      <c r="Q5">
        <v>787.57</v>
      </c>
      <c r="R5">
        <v>-99</v>
      </c>
      <c r="S5">
        <v>-99</v>
      </c>
      <c r="T5">
        <v>-99</v>
      </c>
      <c r="U5">
        <v>-99</v>
      </c>
      <c r="V5">
        <v>0</v>
      </c>
      <c r="W5">
        <v>0</v>
      </c>
      <c r="X5">
        <v>0</v>
      </c>
      <c r="Y5">
        <v>0</v>
      </c>
      <c r="Z5">
        <v>1.0855825679812714</v>
      </c>
      <c r="AA5">
        <v>2.0611758474576272</v>
      </c>
      <c r="AB5">
        <v>-99</v>
      </c>
      <c r="AC5">
        <v>-99</v>
      </c>
      <c r="AD5">
        <v>1.3388142981691369</v>
      </c>
      <c r="AE5">
        <v>2.7465387968613775</v>
      </c>
      <c r="AF5">
        <v>-99</v>
      </c>
      <c r="AG5">
        <v>-99</v>
      </c>
      <c r="AH5">
        <v>-99</v>
      </c>
      <c r="AI5">
        <v>-99</v>
      </c>
      <c r="AJ5">
        <v>571</v>
      </c>
      <c r="AK5">
        <v>3.9840105078809107</v>
      </c>
      <c r="AL5">
        <v>4.7869001751313487</v>
      </c>
      <c r="AM5">
        <v>0</v>
      </c>
      <c r="AN5">
        <v>0</v>
      </c>
      <c r="AO5">
        <v>0</v>
      </c>
      <c r="AP5">
        <v>0</v>
      </c>
      <c r="AQ5">
        <v>8.770910683012259</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1399.5</v>
      </c>
      <c r="G6">
        <v>925.11</v>
      </c>
      <c r="H6">
        <v>945.5</v>
      </c>
      <c r="I6">
        <v>1261.99</v>
      </c>
      <c r="J6">
        <v>-99</v>
      </c>
      <c r="K6">
        <v>-99</v>
      </c>
      <c r="L6">
        <v>-99</v>
      </c>
      <c r="M6">
        <v>-99</v>
      </c>
      <c r="N6">
        <v>573.5</v>
      </c>
      <c r="O6">
        <v>474</v>
      </c>
      <c r="P6">
        <v>286.75</v>
      </c>
      <c r="Q6">
        <v>774.48</v>
      </c>
      <c r="R6">
        <v>-99</v>
      </c>
      <c r="S6">
        <v>-99</v>
      </c>
      <c r="T6">
        <v>-99</v>
      </c>
      <c r="U6">
        <v>-99</v>
      </c>
      <c r="V6">
        <v>0</v>
      </c>
      <c r="W6">
        <v>323.5</v>
      </c>
      <c r="X6">
        <v>0</v>
      </c>
      <c r="Y6">
        <v>0</v>
      </c>
      <c r="Z6">
        <v>0.66102893890675241</v>
      </c>
      <c r="AA6">
        <v>1.3347329455314649</v>
      </c>
      <c r="AB6">
        <v>-99</v>
      </c>
      <c r="AC6">
        <v>-99</v>
      </c>
      <c r="AD6">
        <v>0.82650392327811684</v>
      </c>
      <c r="AE6">
        <v>2.7008892763731476</v>
      </c>
      <c r="AF6">
        <v>-99</v>
      </c>
      <c r="AG6">
        <v>-99</v>
      </c>
      <c r="AH6">
        <v>-99</v>
      </c>
      <c r="AI6">
        <v>-99</v>
      </c>
      <c r="AJ6">
        <v>589</v>
      </c>
      <c r="AK6">
        <v>2.3753989813242788</v>
      </c>
      <c r="AL6">
        <v>3.4575042444821733</v>
      </c>
      <c r="AM6">
        <v>0</v>
      </c>
      <c r="AN6">
        <v>0</v>
      </c>
      <c r="AO6">
        <v>0.54923599320882854</v>
      </c>
      <c r="AP6">
        <v>0</v>
      </c>
      <c r="AQ6">
        <v>6.3821392190152801</v>
      </c>
      <c r="AR6" t="str">
        <f>IF(A6="","",(IF(ISBLANK('Trust - Frontsheet'!$F$9),"",'Trust - Frontsheet'!$F$9)))</f>
        <v>https://www.derbyshirehealthcareft.nhs.uk/about-us/our-performance/safe-staffing</v>
      </c>
    </row>
    <row r="7" spans="1:44" x14ac:dyDescent="0.2">
      <c r="A7" t="s">
        <v>6705</v>
      </c>
      <c r="B7" t="s">
        <v>6706</v>
      </c>
      <c r="C7" t="s">
        <v>9397</v>
      </c>
      <c r="D7" t="s">
        <v>14356</v>
      </c>
      <c r="F7">
        <v>1402.5</v>
      </c>
      <c r="G7">
        <v>1177.82</v>
      </c>
      <c r="H7">
        <v>1101.5</v>
      </c>
      <c r="I7">
        <v>1310.67</v>
      </c>
      <c r="J7">
        <v>-99</v>
      </c>
      <c r="K7">
        <v>-99</v>
      </c>
      <c r="L7">
        <v>-99</v>
      </c>
      <c r="M7">
        <v>-99</v>
      </c>
      <c r="N7">
        <v>583.73</v>
      </c>
      <c r="O7">
        <v>544.72</v>
      </c>
      <c r="P7">
        <v>292.02</v>
      </c>
      <c r="Q7">
        <v>741.63</v>
      </c>
      <c r="R7">
        <v>-99</v>
      </c>
      <c r="S7">
        <v>-99</v>
      </c>
      <c r="T7">
        <v>-99</v>
      </c>
      <c r="U7">
        <v>-99</v>
      </c>
      <c r="V7">
        <v>0</v>
      </c>
      <c r="W7">
        <v>90</v>
      </c>
      <c r="X7">
        <v>0</v>
      </c>
      <c r="Y7">
        <v>0</v>
      </c>
      <c r="Z7">
        <v>0.83980035650623885</v>
      </c>
      <c r="AA7">
        <v>1.1898955969133</v>
      </c>
      <c r="AB7">
        <v>-99</v>
      </c>
      <c r="AC7">
        <v>-99</v>
      </c>
      <c r="AD7">
        <v>0.93317115789834348</v>
      </c>
      <c r="AE7">
        <v>2.5396548181631395</v>
      </c>
      <c r="AF7">
        <v>-99</v>
      </c>
      <c r="AG7">
        <v>-99</v>
      </c>
      <c r="AH7">
        <v>-99</v>
      </c>
      <c r="AI7">
        <v>-99</v>
      </c>
      <c r="AJ7">
        <v>556</v>
      </c>
      <c r="AK7">
        <v>3.098093525179856</v>
      </c>
      <c r="AL7">
        <v>3.6911870503597126</v>
      </c>
      <c r="AM7">
        <v>0</v>
      </c>
      <c r="AN7">
        <v>0</v>
      </c>
      <c r="AO7">
        <v>0.16187050359712229</v>
      </c>
      <c r="AP7">
        <v>0</v>
      </c>
      <c r="AQ7">
        <v>6.9511510791366913</v>
      </c>
      <c r="AR7" t="str">
        <f>IF(A7="","",(IF(ISBLANK('Trust - Frontsheet'!$F$9),"",'Trust - Frontsheet'!$F$9)))</f>
        <v>https://www.derbyshirehealthcareft.nhs.uk/about-us/our-performance/safe-staffing</v>
      </c>
    </row>
    <row r="8" spans="1:44" x14ac:dyDescent="0.2">
      <c r="A8" t="s">
        <v>6688</v>
      </c>
      <c r="B8" t="s">
        <v>6689</v>
      </c>
      <c r="C8" t="s">
        <v>9393</v>
      </c>
      <c r="D8" t="s">
        <v>14362</v>
      </c>
      <c r="F8">
        <v>1820.75</v>
      </c>
      <c r="G8">
        <v>1669.29</v>
      </c>
      <c r="H8">
        <v>1848</v>
      </c>
      <c r="I8">
        <v>1942.07</v>
      </c>
      <c r="J8">
        <v>-99</v>
      </c>
      <c r="K8">
        <v>-99</v>
      </c>
      <c r="L8">
        <v>-99</v>
      </c>
      <c r="M8">
        <v>-99</v>
      </c>
      <c r="N8">
        <v>636.5</v>
      </c>
      <c r="O8">
        <v>626.25</v>
      </c>
      <c r="P8">
        <v>1271</v>
      </c>
      <c r="Q8">
        <v>1652.75</v>
      </c>
      <c r="R8">
        <v>-99</v>
      </c>
      <c r="S8">
        <v>-99</v>
      </c>
      <c r="T8">
        <v>-99</v>
      </c>
      <c r="U8">
        <v>-99</v>
      </c>
      <c r="V8">
        <v>0</v>
      </c>
      <c r="W8">
        <v>486.5</v>
      </c>
      <c r="X8">
        <v>0</v>
      </c>
      <c r="Y8">
        <v>30.5</v>
      </c>
      <c r="Z8">
        <v>0.91681449951942884</v>
      </c>
      <c r="AA8">
        <v>1.0509036796536797</v>
      </c>
      <c r="AB8">
        <v>-99</v>
      </c>
      <c r="AC8">
        <v>-99</v>
      </c>
      <c r="AD8">
        <v>0.98389630793401417</v>
      </c>
      <c r="AE8">
        <v>1.300354051927616</v>
      </c>
      <c r="AF8">
        <v>-99</v>
      </c>
      <c r="AG8">
        <v>-99</v>
      </c>
      <c r="AH8">
        <v>-99</v>
      </c>
      <c r="AI8">
        <v>-99</v>
      </c>
      <c r="AJ8">
        <v>496</v>
      </c>
      <c r="AK8">
        <v>4.6281048387096773</v>
      </c>
      <c r="AL8">
        <v>7.247620967741935</v>
      </c>
      <c r="AM8">
        <v>0</v>
      </c>
      <c r="AN8">
        <v>0</v>
      </c>
      <c r="AO8">
        <v>0.98084677419354838</v>
      </c>
      <c r="AP8">
        <v>6.1491935483870969E-2</v>
      </c>
      <c r="AQ8">
        <v>12.918064516129032</v>
      </c>
      <c r="AR8" t="str">
        <f>IF(A8="","",(IF(ISBLANK('Trust - Frontsheet'!$F$9),"",'Trust - Frontsheet'!$F$9)))</f>
        <v>https://www.derbyshirehealthcareft.nhs.uk/about-us/our-performance/safe-staffing</v>
      </c>
    </row>
    <row r="9" spans="1:44" x14ac:dyDescent="0.2">
      <c r="A9" t="s">
        <v>6667</v>
      </c>
      <c r="B9" t="s">
        <v>478</v>
      </c>
      <c r="C9" t="s">
        <v>9391</v>
      </c>
      <c r="D9" t="s">
        <v>14368</v>
      </c>
      <c r="F9">
        <v>1389.66</v>
      </c>
      <c r="G9">
        <v>1303.77</v>
      </c>
      <c r="H9">
        <v>1994.15</v>
      </c>
      <c r="I9">
        <v>3353.3</v>
      </c>
      <c r="J9">
        <v>-99</v>
      </c>
      <c r="K9">
        <v>-99</v>
      </c>
      <c r="L9">
        <v>-99</v>
      </c>
      <c r="M9">
        <v>-99</v>
      </c>
      <c r="N9">
        <v>645.73</v>
      </c>
      <c r="O9">
        <v>533.54999999999995</v>
      </c>
      <c r="P9">
        <v>968.75</v>
      </c>
      <c r="Q9">
        <v>1645.52</v>
      </c>
      <c r="R9">
        <v>-99</v>
      </c>
      <c r="S9">
        <v>-99</v>
      </c>
      <c r="T9">
        <v>-99</v>
      </c>
      <c r="U9">
        <v>-99</v>
      </c>
      <c r="V9">
        <v>0</v>
      </c>
      <c r="W9">
        <v>334.5</v>
      </c>
      <c r="X9">
        <v>202.5</v>
      </c>
      <c r="Y9">
        <v>150</v>
      </c>
      <c r="Z9">
        <v>0.93819351496049386</v>
      </c>
      <c r="AA9">
        <v>1.6815685881202518</v>
      </c>
      <c r="AB9">
        <v>-99</v>
      </c>
      <c r="AC9">
        <v>-99</v>
      </c>
      <c r="AD9">
        <v>0.82627413934616623</v>
      </c>
      <c r="AE9">
        <v>1.6986012903225807</v>
      </c>
      <c r="AF9">
        <v>-99</v>
      </c>
      <c r="AG9">
        <v>-99</v>
      </c>
      <c r="AH9">
        <v>-99</v>
      </c>
      <c r="AI9">
        <v>0.7407407407407407</v>
      </c>
      <c r="AJ9">
        <v>476</v>
      </c>
      <c r="AK9">
        <v>3.8599159663865543</v>
      </c>
      <c r="AL9">
        <v>10.501722689075629</v>
      </c>
      <c r="AM9">
        <v>0</v>
      </c>
      <c r="AN9">
        <v>0</v>
      </c>
      <c r="AO9">
        <v>0.70273109243697474</v>
      </c>
      <c r="AP9">
        <v>0.31512605042016806</v>
      </c>
      <c r="AQ9">
        <v>15.379495798319326</v>
      </c>
      <c r="AR9" t="str">
        <f>IF(A9="","",(IF(ISBLANK('Trust - Frontsheet'!$F$9),"",'Trust - Frontsheet'!$F$9)))</f>
        <v>https://www.derbyshirehealthcareft.nhs.uk/about-us/our-performance/safe-staffing</v>
      </c>
    </row>
    <row r="10" spans="1:44" x14ac:dyDescent="0.2">
      <c r="A10" t="s">
        <v>6667</v>
      </c>
      <c r="B10" t="s">
        <v>478</v>
      </c>
      <c r="C10" t="s">
        <v>9392</v>
      </c>
      <c r="D10" t="s">
        <v>14368</v>
      </c>
      <c r="F10">
        <v>1860</v>
      </c>
      <c r="G10">
        <v>1120.51</v>
      </c>
      <c r="H10">
        <v>2003.49</v>
      </c>
      <c r="I10">
        <v>2721.82</v>
      </c>
      <c r="J10">
        <v>-99</v>
      </c>
      <c r="K10">
        <v>-99</v>
      </c>
      <c r="L10">
        <v>-99</v>
      </c>
      <c r="M10">
        <v>-99</v>
      </c>
      <c r="N10">
        <v>968.75</v>
      </c>
      <c r="O10">
        <v>575.14</v>
      </c>
      <c r="P10">
        <v>968.75</v>
      </c>
      <c r="Q10">
        <v>1315.15</v>
      </c>
      <c r="R10">
        <v>-99</v>
      </c>
      <c r="S10">
        <v>-99</v>
      </c>
      <c r="T10">
        <v>-99</v>
      </c>
      <c r="U10">
        <v>-99</v>
      </c>
      <c r="V10">
        <v>0</v>
      </c>
      <c r="W10">
        <v>338.84</v>
      </c>
      <c r="X10">
        <v>0</v>
      </c>
      <c r="Y10">
        <v>133.82</v>
      </c>
      <c r="Z10">
        <v>0.60242473118279571</v>
      </c>
      <c r="AA10">
        <v>1.3585393488362807</v>
      </c>
      <c r="AB10">
        <v>-99</v>
      </c>
      <c r="AC10">
        <v>-99</v>
      </c>
      <c r="AD10">
        <v>0.59369290322580648</v>
      </c>
      <c r="AE10">
        <v>1.3575741935483872</v>
      </c>
      <c r="AF10">
        <v>-99</v>
      </c>
      <c r="AG10">
        <v>-99</v>
      </c>
      <c r="AH10">
        <v>-99</v>
      </c>
      <c r="AI10">
        <v>-99</v>
      </c>
      <c r="AJ10">
        <v>443</v>
      </c>
      <c r="AK10">
        <v>3.8276523702031606</v>
      </c>
      <c r="AL10">
        <v>9.112799097065464</v>
      </c>
      <c r="AM10">
        <v>0</v>
      </c>
      <c r="AN10">
        <v>0</v>
      </c>
      <c r="AO10">
        <v>0.76487584650112861</v>
      </c>
      <c r="AP10">
        <v>0.30207674943566593</v>
      </c>
      <c r="AQ10">
        <v>14.007404063205419</v>
      </c>
      <c r="AR10" t="str">
        <f>IF(A10="","",(IF(ISBLANK('Trust - Frontsheet'!$F$9),"",'Trust - Frontsheet'!$F$9)))</f>
        <v>https://www.derbyshirehealthcareft.nhs.uk/about-us/our-performance/safe-staffing</v>
      </c>
    </row>
    <row r="11" spans="1:44" x14ac:dyDescent="0.2">
      <c r="A11" t="s">
        <v>14776</v>
      </c>
      <c r="B11" t="s">
        <v>14775</v>
      </c>
      <c r="C11" t="s">
        <v>14783</v>
      </c>
      <c r="D11" t="s">
        <v>14368</v>
      </c>
      <c r="F11">
        <v>1390.99</v>
      </c>
      <c r="G11">
        <v>1443.78</v>
      </c>
      <c r="H11">
        <v>1689.5</v>
      </c>
      <c r="I11">
        <v>2477.8200000000002</v>
      </c>
      <c r="J11">
        <v>-99</v>
      </c>
      <c r="K11">
        <v>-99</v>
      </c>
      <c r="L11">
        <v>-99</v>
      </c>
      <c r="M11">
        <v>-99</v>
      </c>
      <c r="N11">
        <v>645.73</v>
      </c>
      <c r="O11">
        <v>597.92999999999995</v>
      </c>
      <c r="P11">
        <v>645.73</v>
      </c>
      <c r="Q11">
        <v>1209.29</v>
      </c>
      <c r="R11">
        <v>-99</v>
      </c>
      <c r="S11">
        <v>-99</v>
      </c>
      <c r="T11">
        <v>-99</v>
      </c>
      <c r="U11">
        <v>-99</v>
      </c>
      <c r="V11">
        <v>0</v>
      </c>
      <c r="W11">
        <v>369.38</v>
      </c>
      <c r="X11">
        <v>0</v>
      </c>
      <c r="Y11">
        <v>15</v>
      </c>
      <c r="Z11">
        <v>1.0379513871415322</v>
      </c>
      <c r="AA11">
        <v>1.4665995856762357</v>
      </c>
      <c r="AB11">
        <v>-99</v>
      </c>
      <c r="AC11">
        <v>-99</v>
      </c>
      <c r="AD11">
        <v>0.92597525281464377</v>
      </c>
      <c r="AE11">
        <v>1.8727486720455917</v>
      </c>
      <c r="AF11">
        <v>-99</v>
      </c>
      <c r="AG11">
        <v>-99</v>
      </c>
      <c r="AH11">
        <v>-99</v>
      </c>
      <c r="AI11">
        <v>-99</v>
      </c>
      <c r="AJ11">
        <v>434</v>
      </c>
      <c r="AK11">
        <v>4.7044009216589862</v>
      </c>
      <c r="AL11">
        <v>8.495645161290323</v>
      </c>
      <c r="AM11">
        <v>0</v>
      </c>
      <c r="AN11">
        <v>0</v>
      </c>
      <c r="AO11">
        <v>0.85110599078341009</v>
      </c>
      <c r="AP11">
        <v>3.4562211981566823E-2</v>
      </c>
      <c r="AQ11">
        <v>14.085714285714287</v>
      </c>
      <c r="AR11" t="str">
        <f>IF(A11="","",(IF(ISBLANK('Trust - Frontsheet'!$F$9),"",'Trust - Frontsheet'!$F$9)))</f>
        <v>https://www.derbyshirehealthcareft.nhs.uk/about-us/our-performance/safe-staffing</v>
      </c>
    </row>
    <row r="12" spans="1:44" x14ac:dyDescent="0.2">
      <c r="A12" t="s">
        <v>6719</v>
      </c>
      <c r="B12" t="s">
        <v>6720</v>
      </c>
      <c r="C12" t="s">
        <v>9399</v>
      </c>
      <c r="D12" t="s">
        <v>14356</v>
      </c>
      <c r="F12">
        <v>1374</v>
      </c>
      <c r="G12">
        <v>1208.5</v>
      </c>
      <c r="H12">
        <v>922</v>
      </c>
      <c r="I12">
        <v>1688.29</v>
      </c>
      <c r="J12">
        <v>-99</v>
      </c>
      <c r="K12">
        <v>-99</v>
      </c>
      <c r="L12">
        <v>-99</v>
      </c>
      <c r="M12">
        <v>-99</v>
      </c>
      <c r="N12">
        <v>651</v>
      </c>
      <c r="O12">
        <v>479.59</v>
      </c>
      <c r="P12">
        <v>325.5</v>
      </c>
      <c r="Q12">
        <v>1701</v>
      </c>
      <c r="R12">
        <v>-99</v>
      </c>
      <c r="S12">
        <v>-99</v>
      </c>
      <c r="T12">
        <v>-99</v>
      </c>
      <c r="U12">
        <v>-99</v>
      </c>
      <c r="V12">
        <v>0</v>
      </c>
      <c r="W12">
        <v>0</v>
      </c>
      <c r="X12">
        <v>0</v>
      </c>
      <c r="Y12">
        <v>35.5</v>
      </c>
      <c r="Z12">
        <v>0.87954876273653571</v>
      </c>
      <c r="AA12">
        <v>1.8311171366594359</v>
      </c>
      <c r="AB12">
        <v>-99</v>
      </c>
      <c r="AC12">
        <v>-99</v>
      </c>
      <c r="AD12">
        <v>0.73669738863287249</v>
      </c>
      <c r="AE12">
        <v>5.225806451612903</v>
      </c>
      <c r="AF12">
        <v>-99</v>
      </c>
      <c r="AG12">
        <v>-99</v>
      </c>
      <c r="AH12">
        <v>-99</v>
      </c>
      <c r="AI12">
        <v>-99</v>
      </c>
      <c r="AJ12">
        <v>570</v>
      </c>
      <c r="AK12">
        <v>2.9615614035087718</v>
      </c>
      <c r="AL12">
        <v>5.9461228070175434</v>
      </c>
      <c r="AM12">
        <v>0</v>
      </c>
      <c r="AN12">
        <v>0</v>
      </c>
      <c r="AO12">
        <v>0</v>
      </c>
      <c r="AP12">
        <v>6.2280701754385964E-2</v>
      </c>
      <c r="AQ12">
        <v>8.9699649122807017</v>
      </c>
      <c r="AR12" t="str">
        <f>IF(A12="","",(IF(ISBLANK('Trust - Frontsheet'!$F$9),"",'Trust - Frontsheet'!$F$9)))</f>
        <v>https://www.derbyshirehealthcareft.nhs.uk/about-us/our-performance/safe-staffing</v>
      </c>
    </row>
    <row r="13" spans="1:44" x14ac:dyDescent="0.2">
      <c r="A13" t="s">
        <v>6721</v>
      </c>
      <c r="B13" t="s">
        <v>6722</v>
      </c>
      <c r="C13" t="s">
        <v>9400</v>
      </c>
      <c r="D13" t="s">
        <v>14356</v>
      </c>
      <c r="F13">
        <v>1378.5</v>
      </c>
      <c r="G13">
        <v>1255.25</v>
      </c>
      <c r="H13">
        <v>919</v>
      </c>
      <c r="I13">
        <v>1363.82</v>
      </c>
      <c r="J13">
        <v>-99</v>
      </c>
      <c r="K13">
        <v>-99</v>
      </c>
      <c r="L13">
        <v>-99</v>
      </c>
      <c r="M13">
        <v>-99</v>
      </c>
      <c r="N13">
        <v>651</v>
      </c>
      <c r="O13">
        <v>514.5</v>
      </c>
      <c r="P13">
        <v>325.5</v>
      </c>
      <c r="Q13">
        <v>1050</v>
      </c>
      <c r="R13">
        <v>-99</v>
      </c>
      <c r="S13">
        <v>-99</v>
      </c>
      <c r="T13">
        <v>-99</v>
      </c>
      <c r="U13">
        <v>-99</v>
      </c>
      <c r="V13">
        <v>0</v>
      </c>
      <c r="W13">
        <v>307</v>
      </c>
      <c r="X13">
        <v>0</v>
      </c>
      <c r="Y13">
        <v>8.5</v>
      </c>
      <c r="Z13">
        <v>0.91059122234312662</v>
      </c>
      <c r="AA13">
        <v>1.4840261153427639</v>
      </c>
      <c r="AB13">
        <v>-99</v>
      </c>
      <c r="AC13">
        <v>-99</v>
      </c>
      <c r="AD13">
        <v>0.79032258064516125</v>
      </c>
      <c r="AE13">
        <v>3.225806451612903</v>
      </c>
      <c r="AF13">
        <v>-99</v>
      </c>
      <c r="AG13">
        <v>-99</v>
      </c>
      <c r="AH13">
        <v>-99</v>
      </c>
      <c r="AI13">
        <v>-99</v>
      </c>
      <c r="AJ13">
        <v>514</v>
      </c>
      <c r="AK13">
        <v>3.443093385214008</v>
      </c>
      <c r="AL13">
        <v>4.6961478599221786</v>
      </c>
      <c r="AM13">
        <v>0</v>
      </c>
      <c r="AN13">
        <v>0</v>
      </c>
      <c r="AO13">
        <v>0.59727626459143968</v>
      </c>
      <c r="AP13">
        <v>1.6536964980544747E-2</v>
      </c>
      <c r="AQ13">
        <v>8.7530544747081702</v>
      </c>
      <c r="AR13" t="str">
        <f>IF(A13="","",(IF(ISBLANK('Trust - Frontsheet'!$F$9),"",'Trust - Frontsheet'!$F$9)))</f>
        <v>https://www.derbyshirehealthcareft.nhs.uk/about-us/our-performance/safe-staffing</v>
      </c>
    </row>
    <row r="14" spans="1:44" x14ac:dyDescent="0.2">
      <c r="A14" t="s">
        <v>6723</v>
      </c>
      <c r="B14" t="s">
        <v>6724</v>
      </c>
      <c r="C14" t="s">
        <v>9401</v>
      </c>
      <c r="D14" t="s">
        <v>14356</v>
      </c>
      <c r="F14">
        <v>1383</v>
      </c>
      <c r="G14">
        <v>1151.75</v>
      </c>
      <c r="H14">
        <v>914</v>
      </c>
      <c r="I14">
        <v>1334.24</v>
      </c>
      <c r="J14">
        <v>-99</v>
      </c>
      <c r="K14">
        <v>-99</v>
      </c>
      <c r="L14">
        <v>-99</v>
      </c>
      <c r="M14">
        <v>-99</v>
      </c>
      <c r="N14">
        <v>651</v>
      </c>
      <c r="O14">
        <v>378</v>
      </c>
      <c r="P14">
        <v>325.5</v>
      </c>
      <c r="Q14">
        <v>1071</v>
      </c>
      <c r="R14">
        <v>-99</v>
      </c>
      <c r="S14">
        <v>-99</v>
      </c>
      <c r="T14">
        <v>-99</v>
      </c>
      <c r="U14">
        <v>-99</v>
      </c>
      <c r="V14">
        <v>0</v>
      </c>
      <c r="W14">
        <v>4.5</v>
      </c>
      <c r="X14">
        <v>0</v>
      </c>
      <c r="Y14">
        <v>13.75</v>
      </c>
      <c r="Z14">
        <v>0.8327910339840926</v>
      </c>
      <c r="AA14">
        <v>1.4597811816192561</v>
      </c>
      <c r="AB14">
        <v>-99</v>
      </c>
      <c r="AC14">
        <v>-99</v>
      </c>
      <c r="AD14">
        <v>0.58064516129032262</v>
      </c>
      <c r="AE14">
        <v>3.2903225806451615</v>
      </c>
      <c r="AF14">
        <v>-99</v>
      </c>
      <c r="AG14">
        <v>-99</v>
      </c>
      <c r="AH14">
        <v>-99</v>
      </c>
      <c r="AI14">
        <v>-99</v>
      </c>
      <c r="AJ14">
        <v>544</v>
      </c>
      <c r="AK14">
        <v>2.8120404411764706</v>
      </c>
      <c r="AL14">
        <v>4.421397058823529</v>
      </c>
      <c r="AM14">
        <v>0</v>
      </c>
      <c r="AN14">
        <v>0</v>
      </c>
      <c r="AO14">
        <v>8.2720588235294119E-3</v>
      </c>
      <c r="AP14">
        <v>2.5275735294117647E-2</v>
      </c>
      <c r="AQ14">
        <v>7.2669852941176467</v>
      </c>
      <c r="AR14" t="str">
        <f>IF(A14="","",(IF(ISBLANK('Trust - Frontsheet'!$F$9),"",'Trust - Frontsheet'!$F$9)))</f>
        <v>https://www.derbyshirehealthcareft.nhs.uk/about-us/our-performance/safe-staffing</v>
      </c>
    </row>
    <row r="15" spans="1:44" x14ac:dyDescent="0.2">
      <c r="A15" t="s">
        <v>6725</v>
      </c>
      <c r="B15" t="s">
        <v>6726</v>
      </c>
      <c r="C15" t="s">
        <v>9402</v>
      </c>
      <c r="D15" t="s">
        <v>14356</v>
      </c>
      <c r="F15">
        <v>1393</v>
      </c>
      <c r="G15">
        <v>1341.75</v>
      </c>
      <c r="H15">
        <v>921</v>
      </c>
      <c r="I15">
        <v>1158.25</v>
      </c>
      <c r="J15">
        <v>-99</v>
      </c>
      <c r="K15">
        <v>-99</v>
      </c>
      <c r="L15">
        <v>-99</v>
      </c>
      <c r="M15">
        <v>-99</v>
      </c>
      <c r="N15">
        <v>651</v>
      </c>
      <c r="O15">
        <v>491.75</v>
      </c>
      <c r="P15">
        <v>325.5</v>
      </c>
      <c r="Q15">
        <v>966</v>
      </c>
      <c r="R15">
        <v>-99</v>
      </c>
      <c r="S15">
        <v>-99</v>
      </c>
      <c r="T15">
        <v>-99</v>
      </c>
      <c r="U15">
        <v>-99</v>
      </c>
      <c r="V15">
        <v>0</v>
      </c>
      <c r="W15">
        <v>7.5</v>
      </c>
      <c r="X15">
        <v>0</v>
      </c>
      <c r="Y15">
        <v>94</v>
      </c>
      <c r="Z15">
        <v>0.96320890165111273</v>
      </c>
      <c r="AA15">
        <v>1.257600434310532</v>
      </c>
      <c r="AB15">
        <v>-99</v>
      </c>
      <c r="AC15">
        <v>-99</v>
      </c>
      <c r="AD15">
        <v>0.7553763440860215</v>
      </c>
      <c r="AE15">
        <v>2.967741935483871</v>
      </c>
      <c r="AF15">
        <v>-99</v>
      </c>
      <c r="AG15">
        <v>-99</v>
      </c>
      <c r="AH15">
        <v>-99</v>
      </c>
      <c r="AI15">
        <v>-99</v>
      </c>
      <c r="AJ15">
        <v>527</v>
      </c>
      <c r="AK15">
        <v>3.4791271347248576</v>
      </c>
      <c r="AL15">
        <v>4.0308349146110061</v>
      </c>
      <c r="AM15">
        <v>0</v>
      </c>
      <c r="AN15">
        <v>0</v>
      </c>
      <c r="AO15">
        <v>1.4231499051233396E-2</v>
      </c>
      <c r="AP15">
        <v>0.17836812144212524</v>
      </c>
      <c r="AQ15">
        <v>7.7025616698292216</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abSelected="1"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opLeftCell="I16" zoomScale="80" zoomScaleNormal="80" workbookViewId="0">
      <selection activeCell="X29" sqref="U16:X2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14899</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19496.519999999997</v>
      </c>
      <c r="J15" s="53">
        <f ca="1">SUM(INDIRECT("J16:J215"))</f>
        <v>16963.46</v>
      </c>
      <c r="K15" s="53">
        <f ca="1">SUM(INDIRECT("K16:K215"))</f>
        <v>17983.64</v>
      </c>
      <c r="L15" s="53">
        <f ca="1">SUM(INDIRECT("L16:L215"))</f>
        <v>25063.050000000003</v>
      </c>
      <c r="M15" s="53">
        <f ca="1">SUM(INDIRECT("M16:M215"))</f>
        <v>0</v>
      </c>
      <c r="N15" s="53">
        <f ca="1">SUM(INDIRECT("N16:N215"))</f>
        <v>0</v>
      </c>
      <c r="O15" s="53">
        <f ca="1">SUM(INDIRECT("O16:O215"))</f>
        <v>0</v>
      </c>
      <c r="P15" s="53">
        <f ca="1">SUM(INDIRECT("P16:P215"))</f>
        <v>0</v>
      </c>
      <c r="Q15" s="53">
        <f ca="1">SUM(INDIRECT("Q16:Q215"))</f>
        <v>8864.94</v>
      </c>
      <c r="R15" s="53">
        <f ca="1">SUM(INDIRECT("R16:R215"))</f>
        <v>7651.7400000000007</v>
      </c>
      <c r="S15" s="53">
        <f ca="1">SUM(INDIRECT("S16:S215"))</f>
        <v>7320.25</v>
      </c>
      <c r="T15" s="53">
        <f ca="1">SUM(INDIRECT("T16:T215"))</f>
        <v>15857.89</v>
      </c>
      <c r="U15" s="53">
        <f ca="1">SUM(INDIRECT("U16:U215"))</f>
        <v>0</v>
      </c>
      <c r="V15" s="53">
        <f ca="1">SUM(INDIRECT("V16:V215"))</f>
        <v>0</v>
      </c>
      <c r="W15" s="53">
        <f ca="1">SUM(INDIRECT("W16:W215"))</f>
        <v>0</v>
      </c>
      <c r="X15" s="53">
        <f ca="1">SUM(INDIRECT("X16:X215"))</f>
        <v>0</v>
      </c>
      <c r="Y15" s="53">
        <f ca="1">SUM(INDIRECT("Y16:Y215"))</f>
        <v>0</v>
      </c>
      <c r="Z15" s="53">
        <f ca="1">SUM(INDIRECT("Z16:Z215"))</f>
        <v>2403.2199999999998</v>
      </c>
      <c r="AA15" s="53">
        <f ca="1">SUM(INDIRECT("AA16:AA215"))</f>
        <v>202.5</v>
      </c>
      <c r="AB15" s="53">
        <f ca="1">SUM(INDIRECT("AB16:AB215"))</f>
        <v>481.07</v>
      </c>
      <c r="AC15" s="53">
        <f ca="1">SUM(INDIRECT("AC16:AC215"))</f>
        <v>7108</v>
      </c>
      <c r="AD15" s="26">
        <f t="shared" ref="AD15" ca="1" si="0">IFERROR(IF(INDIRECT("$AC" &amp;ROW()) ="","",SUM(INDIRECT("J" &amp;ROW()),INDIRECT("R" &amp; ROW()))/INDIRECT("$AC" &amp;ROW())),"-")</f>
        <v>3.4630275745638719</v>
      </c>
      <c r="AE15" s="26">
        <f t="shared" ref="AE15" ca="1" si="1">IFERROR(IF(INDIRECT("$AC"&amp;ROW())="","",SUM(INDIRECT("L"&amp;ROW()),INDIRECT("T"&amp;ROW()))/INDIRECT("$AC"&amp;ROW())),"-")</f>
        <v>5.7570258863252679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0.33810073157006187</v>
      </c>
      <c r="AI15" s="26">
        <f ca="1">IFERROR(IF(INDIRECT("$AC" &amp;ROW())="","",INDIRECT("AB" &amp;ROW())/INDIRECT("$AC" &amp;ROW())),"-")</f>
        <v>6.7680078784468203E-2</v>
      </c>
      <c r="AJ15" s="26">
        <f ca="1">IFERROR(IF(AC15="","",SUM(J15,L15,N15,P15,R15,T15,V15,X15,Z15,AB15)/AC15),"-")</f>
        <v>9.6258342712436704</v>
      </c>
      <c r="AK15" s="28">
        <f ca="1">IFERROR(IF(INDIRECT("I" &amp;ROW())="","",INDIRECT("J" &amp;ROW())/INDIRECT("I" &amp;ROW())),"-")</f>
        <v>0.87007630079624476</v>
      </c>
      <c r="AL15" s="28">
        <f ca="1">IFERROR(IF(INDIRECT("K" &amp;ROW())="","",INDIRECT("L" &amp;ROW())/INDIRECT("K" &amp;ROW())),"-")</f>
        <v>1.3936583472533928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0.86314628186992803</v>
      </c>
      <c r="AP15" s="29">
        <f t="shared" ref="AP15" ca="1" si="7">IFERROR(IF(INDIRECT("S" &amp;ROW())="","",INDIRECT("T" &amp;ROW())/INDIRECT("S" &amp;ROW())),"-")</f>
        <v>2.1663044294935281</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2.3756543209876542</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3">
        <v>1014.5</v>
      </c>
      <c r="J16" s="3">
        <v>757.74</v>
      </c>
      <c r="K16" s="3">
        <v>1051.5</v>
      </c>
      <c r="L16" s="3">
        <v>1014.14</v>
      </c>
      <c r="M16" s="3"/>
      <c r="N16" s="3"/>
      <c r="O16" s="3"/>
      <c r="P16" s="3"/>
      <c r="Q16" s="3">
        <v>331.5</v>
      </c>
      <c r="R16" s="3">
        <v>527</v>
      </c>
      <c r="S16" s="3">
        <v>329.5</v>
      </c>
      <c r="T16" s="3">
        <v>714.5</v>
      </c>
      <c r="U16" s="3"/>
      <c r="V16" s="3"/>
      <c r="W16" s="3"/>
      <c r="X16" s="3"/>
      <c r="Y16" s="3">
        <v>0</v>
      </c>
      <c r="Z16" s="3">
        <v>141.5</v>
      </c>
      <c r="AA16" s="3">
        <v>0</v>
      </c>
      <c r="AB16" s="3">
        <v>0</v>
      </c>
      <c r="AC16" s="3">
        <v>111</v>
      </c>
      <c r="AD16" s="4">
        <f ca="1">IF(A16="","",IFERROR((VLOOKUP(A16,A16:AC216,10,0)+VLOOKUP(A16,A16:AC216,18,0))/VLOOKUP(A16,A16:AC216,29,0),"-"))</f>
        <v>11.574234234234234</v>
      </c>
      <c r="AE16" s="4">
        <f ca="1">IF(A16="","",IFERROR((VLOOKUP(A16,A16:AC216,12,0)+VLOOKUP(A16,A16:AC216,20,0))/VLOOKUP(A16,A16:AC216,29,0),"-"))</f>
        <v>15.573333333333332</v>
      </c>
      <c r="AF16" s="4">
        <f ca="1">IF(A16="","",IFERROR((VLOOKUP(A16,A16:AC216,14,0)+VLOOKUP(A16,A16:AC216,22,0))/VLOOKUP(A16,A16:AC216,29,0),"-"))</f>
        <v>0</v>
      </c>
      <c r="AG16" s="4">
        <f ca="1">IF(A16="","",IFERROR((VLOOKUP(A16,A16:AC216,16,0)+VLOOKUP(A16,A16:AC216,24,0))/VLOOKUP(A16,A16:AC216,29,0),"-"))</f>
        <v>0</v>
      </c>
      <c r="AH16" s="4">
        <f ca="1">IF(A16="","",IFERROR(VLOOKUP(A16,A16:AC216,26,0)/VLOOKUP(A16,A16:AC216,29,0),"-"))</f>
        <v>1.2747747747747749</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28.422342342342343</v>
      </c>
      <c r="AK16" s="27">
        <f ca="1">IF(A16="","",IFERROR(VLOOKUP(A16,A16:AC216,10,0)/VLOOKUP(A16,A16:AC216,9,0),"-"))</f>
        <v>0.74690980778708727</v>
      </c>
      <c r="AL16" s="27">
        <f ca="1">IF(A16="","",IFERROR(VLOOKUP(A16,A16:AC216,12,0)/VLOOKUP(A16,A16:AC216,11,0),"-"))</f>
        <v>0.96446980504041846</v>
      </c>
      <c r="AM16" s="27" t="str">
        <f ca="1">IF(A16="","",IFERROR(VLOOKUP(A16,A16:AC216,14,0)/VLOOKUP(A16,A16:AC216,13,0),"-"))</f>
        <v>-</v>
      </c>
      <c r="AN16" s="27" t="str">
        <f ca="1">IF(A16="","",IFERROR(VLOOKUP(A16,A16:AC216,16,0)/VLOOKUP(A16,A16:AC216,15,0),"-"))</f>
        <v>-</v>
      </c>
      <c r="AO16" s="27">
        <f ca="1">IF(A16="","",IFERROR(VLOOKUP(A16,A16:AC216,18,0)/VLOOKUP(A16,A16:AC216,17,0),"-"))</f>
        <v>1.5897435897435896</v>
      </c>
      <c r="AP16" s="27">
        <f ca="1">IF(A16="","",IFERROR(VLOOKUP(A16,A16:AC216,20,0)/VLOOKUP(A16,A16:AC216,19,0),"-"))</f>
        <v>2.1684370257966616</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1">
        <v>915.32</v>
      </c>
      <c r="J17" s="1">
        <v>877.58</v>
      </c>
      <c r="K17" s="1">
        <v>1347</v>
      </c>
      <c r="L17" s="1">
        <v>1368.14</v>
      </c>
      <c r="M17" s="1"/>
      <c r="N17" s="1"/>
      <c r="O17" s="1"/>
      <c r="P17" s="1"/>
      <c r="Q17" s="5">
        <v>651</v>
      </c>
      <c r="R17" s="5">
        <v>637.5</v>
      </c>
      <c r="S17" s="6">
        <v>318</v>
      </c>
      <c r="T17" s="5">
        <v>349.5</v>
      </c>
      <c r="U17" s="5"/>
      <c r="V17" s="6"/>
      <c r="W17" s="6"/>
      <c r="X17" s="6"/>
      <c r="Y17" s="6">
        <v>0</v>
      </c>
      <c r="Z17" s="6">
        <v>0</v>
      </c>
      <c r="AA17" s="6">
        <v>0</v>
      </c>
      <c r="AB17" s="6">
        <v>0</v>
      </c>
      <c r="AC17" s="6">
        <v>996</v>
      </c>
      <c r="AD17" s="4">
        <f t="shared" ref="AD17:AD80" ca="1" si="13">IF(A17="","",IFERROR((VLOOKUP(A17,A17:AC217,10,0)+VLOOKUP(A17,A17:AC217,18,0))/VLOOKUP(A17,A17:AC217,29,0),"-"))</f>
        <v>1.521164658634538</v>
      </c>
      <c r="AE17" s="4">
        <f t="shared" ref="AE17:AE80" ca="1" si="14">IF(A17="","",IFERROR((VLOOKUP(A17,A17:AC217,12,0)+VLOOKUP(A17,A17:AC217,20,0))/VLOOKUP(A17,A17:AC217,29,0),"-"))</f>
        <v>1.724538152610442</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3.2457028112449802</v>
      </c>
      <c r="AK17" s="27">
        <f t="shared" ref="AK17:AK80" ca="1" si="20">IF(A17="","",IFERROR(VLOOKUP(A17,A17:AC217,10,0)/VLOOKUP(A17,A17:AC217,9,0),"-"))</f>
        <v>0.95876851811388364</v>
      </c>
      <c r="AL17" s="27">
        <f t="shared" ref="AL17:AL80" ca="1" si="21">IF(A17="","",IFERROR(VLOOKUP(A17,A17:AC217,12,0)/VLOOKUP(A17,A17:AC217,11,0),"-"))</f>
        <v>1.0156941351150706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0.97926267281105994</v>
      </c>
      <c r="AP17" s="27">
        <f t="shared" ref="AP17:AP80" ca="1" si="25">IF(A17="","",IFERROR(VLOOKUP(A17,A17:AC217,20,0)/VLOOKUP(A17,A17:AC217,19,0),"-"))</f>
        <v>1.0990566037735849</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3">
        <v>1386.55</v>
      </c>
      <c r="J18" s="5">
        <v>1223.55</v>
      </c>
      <c r="K18" s="5">
        <v>1383</v>
      </c>
      <c r="L18" s="5">
        <v>2122.75</v>
      </c>
      <c r="M18" s="5"/>
      <c r="N18" s="5"/>
      <c r="O18" s="5"/>
      <c r="P18" s="5"/>
      <c r="Q18" s="5">
        <v>651</v>
      </c>
      <c r="R18" s="5">
        <v>504</v>
      </c>
      <c r="S18" s="6">
        <v>651</v>
      </c>
      <c r="T18" s="5">
        <v>1879.5</v>
      </c>
      <c r="U18" s="5"/>
      <c r="V18" s="6"/>
      <c r="W18" s="6"/>
      <c r="X18" s="6"/>
      <c r="Y18" s="6">
        <v>0</v>
      </c>
      <c r="Z18" s="6">
        <v>0</v>
      </c>
      <c r="AA18" s="6">
        <v>0</v>
      </c>
      <c r="AB18" s="6">
        <v>0</v>
      </c>
      <c r="AC18" s="6">
        <v>281</v>
      </c>
      <c r="AD18" s="4">
        <f t="shared" ca="1" si="13"/>
        <v>6.1478647686832737</v>
      </c>
      <c r="AE18" s="4">
        <f t="shared" ca="1" si="14"/>
        <v>14.242882562277581</v>
      </c>
      <c r="AF18" s="4">
        <f t="shared" ca="1" si="15"/>
        <v>0</v>
      </c>
      <c r="AG18" s="4">
        <f t="shared" ca="1" si="16"/>
        <v>0</v>
      </c>
      <c r="AH18" s="4">
        <f t="shared" ca="1" si="17"/>
        <v>0</v>
      </c>
      <c r="AI18" s="4">
        <f t="shared" ca="1" si="18"/>
        <v>0</v>
      </c>
      <c r="AJ18" s="4">
        <f t="shared" ca="1" si="19"/>
        <v>20.390747330960856</v>
      </c>
      <c r="AK18" s="27">
        <f t="shared" ca="1" si="20"/>
        <v>0.88244203238253216</v>
      </c>
      <c r="AL18" s="27">
        <f t="shared" ca="1" si="21"/>
        <v>1.5348879248011569</v>
      </c>
      <c r="AM18" s="27" t="str">
        <f t="shared" ca="1" si="22"/>
        <v>-</v>
      </c>
      <c r="AN18" s="27" t="str">
        <f t="shared" ca="1" si="23"/>
        <v>-</v>
      </c>
      <c r="AO18" s="27">
        <f t="shared" ca="1" si="24"/>
        <v>0.77419354838709675</v>
      </c>
      <c r="AP18" s="27">
        <f t="shared" ca="1" si="25"/>
        <v>2.8870967741935485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1388.25</v>
      </c>
      <c r="J19" s="5">
        <v>1507.06</v>
      </c>
      <c r="K19" s="5">
        <v>944</v>
      </c>
      <c r="L19" s="5">
        <v>1945.75</v>
      </c>
      <c r="M19" s="5"/>
      <c r="N19" s="5"/>
      <c r="O19" s="5"/>
      <c r="P19" s="5"/>
      <c r="Q19" s="5">
        <v>573.5</v>
      </c>
      <c r="R19" s="5">
        <v>767.81</v>
      </c>
      <c r="S19" s="6">
        <v>286.75</v>
      </c>
      <c r="T19" s="5">
        <v>787.57</v>
      </c>
      <c r="U19" s="5"/>
      <c r="V19" s="6"/>
      <c r="W19" s="6"/>
      <c r="X19" s="6"/>
      <c r="Y19" s="6">
        <v>0</v>
      </c>
      <c r="Z19" s="6">
        <v>0</v>
      </c>
      <c r="AA19" s="6">
        <v>0</v>
      </c>
      <c r="AB19" s="6">
        <v>0</v>
      </c>
      <c r="AC19" s="6">
        <v>571</v>
      </c>
      <c r="AD19" s="4">
        <f t="shared" ca="1" si="13"/>
        <v>3.9840105078809107</v>
      </c>
      <c r="AE19" s="4">
        <f t="shared" ca="1" si="14"/>
        <v>4.7869001751313487</v>
      </c>
      <c r="AF19" s="4">
        <f t="shared" ca="1" si="15"/>
        <v>0</v>
      </c>
      <c r="AG19" s="4">
        <f t="shared" ca="1" si="16"/>
        <v>0</v>
      </c>
      <c r="AH19" s="4">
        <f t="shared" ca="1" si="17"/>
        <v>0</v>
      </c>
      <c r="AI19" s="4">
        <f t="shared" ca="1" si="18"/>
        <v>0</v>
      </c>
      <c r="AJ19" s="4">
        <f t="shared" ca="1" si="19"/>
        <v>8.770910683012259</v>
      </c>
      <c r="AK19" s="27">
        <f t="shared" ca="1" si="20"/>
        <v>1.0855825679812714</v>
      </c>
      <c r="AL19" s="27">
        <f t="shared" ca="1" si="21"/>
        <v>2.0611758474576272</v>
      </c>
      <c r="AM19" s="27" t="str">
        <f t="shared" ca="1" si="22"/>
        <v>-</v>
      </c>
      <c r="AN19" s="27" t="str">
        <f t="shared" ca="1" si="23"/>
        <v>-</v>
      </c>
      <c r="AO19" s="27">
        <f t="shared" ca="1" si="24"/>
        <v>1.3388142981691369</v>
      </c>
      <c r="AP19" s="27">
        <f t="shared" ca="1" si="25"/>
        <v>2.7465387968613775</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1399.5</v>
      </c>
      <c r="J20" s="5">
        <v>925.11</v>
      </c>
      <c r="K20" s="5">
        <v>945.5</v>
      </c>
      <c r="L20" s="5">
        <v>1261.99</v>
      </c>
      <c r="M20" s="5"/>
      <c r="N20" s="5"/>
      <c r="O20" s="5"/>
      <c r="P20" s="5"/>
      <c r="Q20" s="5">
        <v>573.5</v>
      </c>
      <c r="R20" s="5">
        <v>474</v>
      </c>
      <c r="S20" s="6">
        <v>286.75</v>
      </c>
      <c r="T20" s="5">
        <v>774.48</v>
      </c>
      <c r="U20" s="5"/>
      <c r="V20" s="6"/>
      <c r="W20" s="6"/>
      <c r="X20" s="6"/>
      <c r="Y20" s="6">
        <v>0</v>
      </c>
      <c r="Z20" s="6">
        <v>323.5</v>
      </c>
      <c r="AA20" s="6">
        <v>0</v>
      </c>
      <c r="AB20" s="6">
        <v>0</v>
      </c>
      <c r="AC20" s="6">
        <v>589</v>
      </c>
      <c r="AD20" s="4">
        <f t="shared" ca="1" si="13"/>
        <v>2.3753989813242788</v>
      </c>
      <c r="AE20" s="4">
        <f t="shared" ca="1" si="14"/>
        <v>3.4575042444821733</v>
      </c>
      <c r="AF20" s="4">
        <f t="shared" ca="1" si="15"/>
        <v>0</v>
      </c>
      <c r="AG20" s="4">
        <f t="shared" ca="1" si="16"/>
        <v>0</v>
      </c>
      <c r="AH20" s="4">
        <f t="shared" ca="1" si="17"/>
        <v>0.54923599320882854</v>
      </c>
      <c r="AI20" s="4">
        <f t="shared" ca="1" si="18"/>
        <v>0</v>
      </c>
      <c r="AJ20" s="4">
        <f t="shared" ca="1" si="19"/>
        <v>6.3821392190152801</v>
      </c>
      <c r="AK20" s="27">
        <f t="shared" ca="1" si="20"/>
        <v>0.66102893890675241</v>
      </c>
      <c r="AL20" s="27">
        <f t="shared" ca="1" si="21"/>
        <v>1.3347329455314649</v>
      </c>
      <c r="AM20" s="27" t="str">
        <f t="shared" ca="1" si="22"/>
        <v>-</v>
      </c>
      <c r="AN20" s="27" t="str">
        <f t="shared" ca="1" si="23"/>
        <v>-</v>
      </c>
      <c r="AO20" s="27">
        <f t="shared" ca="1" si="24"/>
        <v>0.82650392327811684</v>
      </c>
      <c r="AP20" s="27">
        <f t="shared" ca="1" si="25"/>
        <v>2.7008892763731476</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1402.5</v>
      </c>
      <c r="J21" s="5">
        <v>1177.82</v>
      </c>
      <c r="K21" s="5">
        <v>1101.5</v>
      </c>
      <c r="L21" s="5">
        <v>1310.67</v>
      </c>
      <c r="M21" s="5"/>
      <c r="N21" s="5"/>
      <c r="O21" s="5"/>
      <c r="P21" s="5"/>
      <c r="Q21" s="5">
        <v>583.73</v>
      </c>
      <c r="R21" s="5">
        <v>544.72</v>
      </c>
      <c r="S21" s="6">
        <v>292.02</v>
      </c>
      <c r="T21" s="5">
        <v>741.63</v>
      </c>
      <c r="U21" s="5"/>
      <c r="V21" s="6"/>
      <c r="W21" s="6"/>
      <c r="X21" s="6"/>
      <c r="Y21" s="6">
        <v>0</v>
      </c>
      <c r="Z21" s="6">
        <v>90</v>
      </c>
      <c r="AA21" s="6">
        <v>0</v>
      </c>
      <c r="AB21" s="6">
        <v>0</v>
      </c>
      <c r="AC21" s="6">
        <v>556</v>
      </c>
      <c r="AD21" s="4">
        <f t="shared" ca="1" si="13"/>
        <v>3.098093525179856</v>
      </c>
      <c r="AE21" s="4">
        <f t="shared" ca="1" si="14"/>
        <v>3.6911870503597126</v>
      </c>
      <c r="AF21" s="4">
        <f t="shared" ca="1" si="15"/>
        <v>0</v>
      </c>
      <c r="AG21" s="4">
        <f t="shared" ca="1" si="16"/>
        <v>0</v>
      </c>
      <c r="AH21" s="4">
        <f t="shared" ca="1" si="17"/>
        <v>0.16187050359712229</v>
      </c>
      <c r="AI21" s="4">
        <f t="shared" ca="1" si="18"/>
        <v>0</v>
      </c>
      <c r="AJ21" s="4">
        <f t="shared" ca="1" si="19"/>
        <v>6.9511510791366913</v>
      </c>
      <c r="AK21" s="27">
        <f t="shared" ca="1" si="20"/>
        <v>0.83980035650623885</v>
      </c>
      <c r="AL21" s="27">
        <f t="shared" ca="1" si="21"/>
        <v>1.1898955969133</v>
      </c>
      <c r="AM21" s="27" t="str">
        <f t="shared" ca="1" si="22"/>
        <v>-</v>
      </c>
      <c r="AN21" s="27" t="str">
        <f t="shared" ca="1" si="23"/>
        <v>-</v>
      </c>
      <c r="AO21" s="27">
        <f t="shared" ca="1" si="24"/>
        <v>0.93317115789834348</v>
      </c>
      <c r="AP21" s="27">
        <f t="shared" ca="1" si="25"/>
        <v>2.5396548181631395</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1820.75</v>
      </c>
      <c r="J22" s="5">
        <v>1669.29</v>
      </c>
      <c r="K22" s="5">
        <v>1848</v>
      </c>
      <c r="L22" s="5">
        <v>1942.07</v>
      </c>
      <c r="M22" s="5"/>
      <c r="N22" s="5"/>
      <c r="O22" s="5"/>
      <c r="P22" s="5"/>
      <c r="Q22" s="5">
        <v>636.5</v>
      </c>
      <c r="R22" s="5">
        <v>626.25</v>
      </c>
      <c r="S22" s="6">
        <v>1271</v>
      </c>
      <c r="T22" s="5">
        <v>1652.75</v>
      </c>
      <c r="U22" s="5"/>
      <c r="V22" s="6"/>
      <c r="W22" s="6"/>
      <c r="X22" s="6"/>
      <c r="Y22" s="6">
        <v>0</v>
      </c>
      <c r="Z22" s="6">
        <v>486.5</v>
      </c>
      <c r="AA22" s="6">
        <v>0</v>
      </c>
      <c r="AB22" s="6">
        <v>30.5</v>
      </c>
      <c r="AC22" s="6">
        <v>496</v>
      </c>
      <c r="AD22" s="4">
        <f t="shared" ca="1" si="13"/>
        <v>4.6281048387096773</v>
      </c>
      <c r="AE22" s="4">
        <f t="shared" ca="1" si="14"/>
        <v>7.247620967741935</v>
      </c>
      <c r="AF22" s="4">
        <f t="shared" ca="1" si="15"/>
        <v>0</v>
      </c>
      <c r="AG22" s="4">
        <f t="shared" ca="1" si="16"/>
        <v>0</v>
      </c>
      <c r="AH22" s="4">
        <f t="shared" ca="1" si="17"/>
        <v>0.98084677419354838</v>
      </c>
      <c r="AI22" s="4">
        <f t="shared" ca="1" si="18"/>
        <v>6.1491935483870969E-2</v>
      </c>
      <c r="AJ22" s="4">
        <f t="shared" ca="1" si="19"/>
        <v>12.918064516129032</v>
      </c>
      <c r="AK22" s="27">
        <f t="shared" ca="1" si="20"/>
        <v>0.91681449951942884</v>
      </c>
      <c r="AL22" s="27">
        <f t="shared" ca="1" si="21"/>
        <v>1.0509036796536797</v>
      </c>
      <c r="AM22" s="27" t="str">
        <f t="shared" ca="1" si="22"/>
        <v>-</v>
      </c>
      <c r="AN22" s="27" t="str">
        <f t="shared" ca="1" si="23"/>
        <v>-</v>
      </c>
      <c r="AO22" s="27">
        <f t="shared" ca="1" si="24"/>
        <v>0.98389630793401417</v>
      </c>
      <c r="AP22" s="27">
        <f t="shared" ca="1" si="25"/>
        <v>1.300354051927616</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1389.66</v>
      </c>
      <c r="J23" s="5">
        <v>1303.77</v>
      </c>
      <c r="K23" s="5">
        <v>1994.15</v>
      </c>
      <c r="L23" s="5">
        <v>3353.3</v>
      </c>
      <c r="M23" s="5"/>
      <c r="N23" s="5"/>
      <c r="O23" s="5"/>
      <c r="P23" s="5"/>
      <c r="Q23" s="5">
        <v>645.73</v>
      </c>
      <c r="R23" s="5">
        <v>533.54999999999995</v>
      </c>
      <c r="S23" s="6">
        <v>968.75</v>
      </c>
      <c r="T23" s="5">
        <v>1645.52</v>
      </c>
      <c r="U23" s="5"/>
      <c r="V23" s="6"/>
      <c r="W23" s="6"/>
      <c r="X23" s="6"/>
      <c r="Y23" s="6">
        <v>0</v>
      </c>
      <c r="Z23" s="6">
        <v>334.5</v>
      </c>
      <c r="AA23" s="6">
        <v>202.5</v>
      </c>
      <c r="AB23" s="6">
        <v>150</v>
      </c>
      <c r="AC23" s="6">
        <v>476</v>
      </c>
      <c r="AD23" s="4">
        <f t="shared" ca="1" si="13"/>
        <v>3.8599159663865543</v>
      </c>
      <c r="AE23" s="4">
        <f t="shared" ca="1" si="14"/>
        <v>10.501722689075629</v>
      </c>
      <c r="AF23" s="4">
        <f t="shared" ca="1" si="15"/>
        <v>0</v>
      </c>
      <c r="AG23" s="4">
        <f t="shared" ca="1" si="16"/>
        <v>0</v>
      </c>
      <c r="AH23" s="4">
        <f t="shared" ca="1" si="17"/>
        <v>0.70273109243697474</v>
      </c>
      <c r="AI23" s="4">
        <f t="shared" ca="1" si="18"/>
        <v>0.31512605042016806</v>
      </c>
      <c r="AJ23" s="4">
        <f t="shared" ca="1" si="19"/>
        <v>15.379495798319326</v>
      </c>
      <c r="AK23" s="27">
        <f t="shared" ca="1" si="20"/>
        <v>0.93819351496049386</v>
      </c>
      <c r="AL23" s="27">
        <f t="shared" ca="1" si="21"/>
        <v>1.6815685881202518</v>
      </c>
      <c r="AM23" s="27" t="str">
        <f t="shared" ca="1" si="22"/>
        <v>-</v>
      </c>
      <c r="AN23" s="27" t="str">
        <f t="shared" ca="1" si="23"/>
        <v>-</v>
      </c>
      <c r="AO23" s="27">
        <f t="shared" ca="1" si="24"/>
        <v>0.82627413934616623</v>
      </c>
      <c r="AP23" s="27">
        <f t="shared" ca="1" si="25"/>
        <v>1.6986012903225807</v>
      </c>
      <c r="AQ23" s="27" t="str">
        <f t="shared" ca="1" si="26"/>
        <v>-</v>
      </c>
      <c r="AR23" s="27" t="str">
        <f t="shared" ca="1" si="27"/>
        <v>-</v>
      </c>
      <c r="AS23" s="27" t="str">
        <f t="shared" ca="1" si="28"/>
        <v>-</v>
      </c>
      <c r="AT23" s="27">
        <f t="shared" ca="1" si="29"/>
        <v>0.7407407407407407</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1860</v>
      </c>
      <c r="J24" s="5">
        <v>1120.51</v>
      </c>
      <c r="K24" s="5">
        <v>2003.49</v>
      </c>
      <c r="L24" s="5">
        <v>2721.82</v>
      </c>
      <c r="M24" s="5"/>
      <c r="N24" s="5"/>
      <c r="O24" s="5"/>
      <c r="P24" s="5"/>
      <c r="Q24" s="5">
        <v>968.75</v>
      </c>
      <c r="R24" s="5">
        <v>575.14</v>
      </c>
      <c r="S24" s="6">
        <v>968.75</v>
      </c>
      <c r="T24" s="5">
        <v>1315.15</v>
      </c>
      <c r="U24" s="5"/>
      <c r="V24" s="6"/>
      <c r="W24" s="6"/>
      <c r="X24" s="6"/>
      <c r="Y24" s="6">
        <v>0</v>
      </c>
      <c r="Z24" s="6">
        <v>338.84</v>
      </c>
      <c r="AA24" s="6">
        <v>0</v>
      </c>
      <c r="AB24" s="6">
        <v>133.82</v>
      </c>
      <c r="AC24" s="6">
        <v>443</v>
      </c>
      <c r="AD24" s="4">
        <f t="shared" ca="1" si="13"/>
        <v>3.8276523702031606</v>
      </c>
      <c r="AE24" s="4">
        <f t="shared" ca="1" si="14"/>
        <v>9.112799097065464</v>
      </c>
      <c r="AF24" s="4">
        <f t="shared" ca="1" si="15"/>
        <v>0</v>
      </c>
      <c r="AG24" s="4">
        <f t="shared" ca="1" si="16"/>
        <v>0</v>
      </c>
      <c r="AH24" s="4">
        <f t="shared" ca="1" si="17"/>
        <v>0.76487584650112861</v>
      </c>
      <c r="AI24" s="4">
        <f t="shared" ca="1" si="18"/>
        <v>0.30207674943566593</v>
      </c>
      <c r="AJ24" s="4">
        <f t="shared" ca="1" si="19"/>
        <v>14.007404063205419</v>
      </c>
      <c r="AK24" s="27">
        <f t="shared" ca="1" si="20"/>
        <v>0.60242473118279571</v>
      </c>
      <c r="AL24" s="27">
        <f t="shared" ca="1" si="21"/>
        <v>1.3585393488362807</v>
      </c>
      <c r="AM24" s="27" t="str">
        <f t="shared" ca="1" si="22"/>
        <v>-</v>
      </c>
      <c r="AN24" s="27" t="str">
        <f t="shared" ca="1" si="23"/>
        <v>-</v>
      </c>
      <c r="AO24" s="27">
        <f t="shared" ca="1" si="24"/>
        <v>0.59369290322580648</v>
      </c>
      <c r="AP24" s="27">
        <f t="shared" ca="1" si="25"/>
        <v>1.3575741935483872</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3">
        <v>1390.99</v>
      </c>
      <c r="J25" s="5">
        <v>1443.78</v>
      </c>
      <c r="K25" s="5">
        <v>1689.5</v>
      </c>
      <c r="L25" s="5">
        <v>2477.8200000000002</v>
      </c>
      <c r="M25" s="5"/>
      <c r="N25" s="5"/>
      <c r="O25" s="5"/>
      <c r="P25" s="5"/>
      <c r="Q25" s="5">
        <v>645.73</v>
      </c>
      <c r="R25" s="5">
        <v>597.92999999999995</v>
      </c>
      <c r="S25" s="6">
        <v>645.73</v>
      </c>
      <c r="T25" s="5">
        <v>1209.29</v>
      </c>
      <c r="U25" s="5"/>
      <c r="V25" s="6"/>
      <c r="W25" s="6"/>
      <c r="X25" s="6"/>
      <c r="Y25" s="6">
        <v>0</v>
      </c>
      <c r="Z25" s="6">
        <v>369.38</v>
      </c>
      <c r="AA25" s="6">
        <v>0</v>
      </c>
      <c r="AB25" s="6">
        <v>15</v>
      </c>
      <c r="AC25" s="6">
        <v>434</v>
      </c>
      <c r="AD25" s="4">
        <f t="shared" ca="1" si="13"/>
        <v>4.7044009216589862</v>
      </c>
      <c r="AE25" s="4">
        <f t="shared" ca="1" si="14"/>
        <v>8.495645161290323</v>
      </c>
      <c r="AF25" s="4">
        <f t="shared" ca="1" si="15"/>
        <v>0</v>
      </c>
      <c r="AG25" s="4">
        <f t="shared" ca="1" si="16"/>
        <v>0</v>
      </c>
      <c r="AH25" s="4">
        <f t="shared" ca="1" si="17"/>
        <v>0.85110599078341009</v>
      </c>
      <c r="AI25" s="4">
        <f t="shared" ca="1" si="18"/>
        <v>3.4562211981566823E-2</v>
      </c>
      <c r="AJ25" s="4">
        <f t="shared" ca="1" si="19"/>
        <v>14.085714285714287</v>
      </c>
      <c r="AK25" s="27">
        <f t="shared" ca="1" si="20"/>
        <v>1.0379513871415322</v>
      </c>
      <c r="AL25" s="27">
        <f t="shared" ca="1" si="21"/>
        <v>1.4665995856762357</v>
      </c>
      <c r="AM25" s="27" t="str">
        <f t="shared" ca="1" si="22"/>
        <v>-</v>
      </c>
      <c r="AN25" s="27" t="str">
        <f t="shared" ca="1" si="23"/>
        <v>-</v>
      </c>
      <c r="AO25" s="27">
        <f t="shared" ca="1" si="24"/>
        <v>0.92597525281464377</v>
      </c>
      <c r="AP25" s="27">
        <f t="shared" ca="1" si="25"/>
        <v>1.8727486720455917</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1374</v>
      </c>
      <c r="J26" s="5">
        <v>1208.5</v>
      </c>
      <c r="K26" s="5">
        <v>922</v>
      </c>
      <c r="L26" s="5">
        <v>1688.29</v>
      </c>
      <c r="M26" s="5"/>
      <c r="N26" s="5"/>
      <c r="O26" s="5"/>
      <c r="P26" s="5"/>
      <c r="Q26" s="5">
        <v>651</v>
      </c>
      <c r="R26" s="5">
        <v>479.59</v>
      </c>
      <c r="S26" s="6">
        <v>325.5</v>
      </c>
      <c r="T26" s="5">
        <v>1701</v>
      </c>
      <c r="U26" s="5"/>
      <c r="V26" s="6"/>
      <c r="W26" s="6"/>
      <c r="X26" s="6"/>
      <c r="Y26" s="6">
        <v>0</v>
      </c>
      <c r="Z26" s="6">
        <v>0</v>
      </c>
      <c r="AA26" s="6">
        <v>0</v>
      </c>
      <c r="AB26" s="6">
        <v>35.5</v>
      </c>
      <c r="AC26" s="6">
        <v>570</v>
      </c>
      <c r="AD26" s="4">
        <f t="shared" ca="1" si="13"/>
        <v>2.9615614035087718</v>
      </c>
      <c r="AE26" s="4">
        <f t="shared" ca="1" si="14"/>
        <v>5.9461228070175434</v>
      </c>
      <c r="AF26" s="4">
        <f t="shared" ca="1" si="15"/>
        <v>0</v>
      </c>
      <c r="AG26" s="4">
        <f t="shared" ca="1" si="16"/>
        <v>0</v>
      </c>
      <c r="AH26" s="4">
        <f t="shared" ca="1" si="17"/>
        <v>0</v>
      </c>
      <c r="AI26" s="4">
        <f t="shared" ca="1" si="18"/>
        <v>6.2280701754385964E-2</v>
      </c>
      <c r="AJ26" s="4">
        <f t="shared" ca="1" si="19"/>
        <v>8.9699649122807017</v>
      </c>
      <c r="AK26" s="27">
        <f t="shared" ca="1" si="20"/>
        <v>0.87954876273653571</v>
      </c>
      <c r="AL26" s="27">
        <f t="shared" ca="1" si="21"/>
        <v>1.8311171366594359</v>
      </c>
      <c r="AM26" s="27" t="str">
        <f t="shared" ca="1" si="22"/>
        <v>-</v>
      </c>
      <c r="AN26" s="27" t="str">
        <f t="shared" ca="1" si="23"/>
        <v>-</v>
      </c>
      <c r="AO26" s="27">
        <f t="shared" ca="1" si="24"/>
        <v>0.73669738863287249</v>
      </c>
      <c r="AP26" s="27">
        <f t="shared" ca="1" si="25"/>
        <v>5.225806451612903</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1378.5</v>
      </c>
      <c r="J27" s="5">
        <v>1255.25</v>
      </c>
      <c r="K27" s="5">
        <v>919</v>
      </c>
      <c r="L27" s="5">
        <v>1363.82</v>
      </c>
      <c r="M27" s="5"/>
      <c r="N27" s="5"/>
      <c r="O27" s="5"/>
      <c r="P27" s="5"/>
      <c r="Q27" s="5">
        <v>651</v>
      </c>
      <c r="R27" s="5">
        <v>514.5</v>
      </c>
      <c r="S27" s="6">
        <v>325.5</v>
      </c>
      <c r="T27" s="5">
        <v>1050</v>
      </c>
      <c r="U27" s="5"/>
      <c r="V27" s="6"/>
      <c r="W27" s="6"/>
      <c r="X27" s="6"/>
      <c r="Y27" s="6">
        <v>0</v>
      </c>
      <c r="Z27" s="6">
        <v>307</v>
      </c>
      <c r="AA27" s="6">
        <v>0</v>
      </c>
      <c r="AB27" s="6">
        <v>8.5</v>
      </c>
      <c r="AC27" s="6">
        <v>514</v>
      </c>
      <c r="AD27" s="4">
        <f t="shared" ca="1" si="13"/>
        <v>3.443093385214008</v>
      </c>
      <c r="AE27" s="4">
        <f t="shared" ca="1" si="14"/>
        <v>4.6961478599221786</v>
      </c>
      <c r="AF27" s="4">
        <f t="shared" ca="1" si="15"/>
        <v>0</v>
      </c>
      <c r="AG27" s="4">
        <f t="shared" ca="1" si="16"/>
        <v>0</v>
      </c>
      <c r="AH27" s="4">
        <f t="shared" ca="1" si="17"/>
        <v>0.59727626459143968</v>
      </c>
      <c r="AI27" s="4">
        <f t="shared" ca="1" si="18"/>
        <v>1.6536964980544747E-2</v>
      </c>
      <c r="AJ27" s="4">
        <f t="shared" ca="1" si="19"/>
        <v>8.7530544747081702</v>
      </c>
      <c r="AK27" s="27">
        <f t="shared" ca="1" si="20"/>
        <v>0.91059122234312662</v>
      </c>
      <c r="AL27" s="27">
        <f t="shared" ca="1" si="21"/>
        <v>1.4840261153427639</v>
      </c>
      <c r="AM27" s="27" t="str">
        <f t="shared" ca="1" si="22"/>
        <v>-</v>
      </c>
      <c r="AN27" s="27" t="str">
        <f t="shared" ca="1" si="23"/>
        <v>-</v>
      </c>
      <c r="AO27" s="27">
        <f t="shared" ca="1" si="24"/>
        <v>0.79032258064516125</v>
      </c>
      <c r="AP27" s="27">
        <f t="shared" ca="1" si="25"/>
        <v>3.225806451612903</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1383</v>
      </c>
      <c r="J28" s="5">
        <v>1151.75</v>
      </c>
      <c r="K28" s="5">
        <v>914</v>
      </c>
      <c r="L28" s="5">
        <v>1334.24</v>
      </c>
      <c r="M28" s="5"/>
      <c r="N28" s="5"/>
      <c r="O28" s="5"/>
      <c r="P28" s="5"/>
      <c r="Q28" s="5">
        <v>651</v>
      </c>
      <c r="R28" s="5">
        <v>378</v>
      </c>
      <c r="S28" s="6">
        <v>325.5</v>
      </c>
      <c r="T28" s="5">
        <v>1071</v>
      </c>
      <c r="U28" s="5"/>
      <c r="V28" s="6"/>
      <c r="W28" s="6"/>
      <c r="X28" s="6"/>
      <c r="Y28" s="6">
        <v>0</v>
      </c>
      <c r="Z28" s="6">
        <v>4.5</v>
      </c>
      <c r="AA28" s="6">
        <v>0</v>
      </c>
      <c r="AB28" s="6">
        <v>13.75</v>
      </c>
      <c r="AC28" s="6">
        <v>544</v>
      </c>
      <c r="AD28" s="4">
        <f t="shared" ca="1" si="13"/>
        <v>2.8120404411764706</v>
      </c>
      <c r="AE28" s="4">
        <f t="shared" ca="1" si="14"/>
        <v>4.421397058823529</v>
      </c>
      <c r="AF28" s="4">
        <f t="shared" ca="1" si="15"/>
        <v>0</v>
      </c>
      <c r="AG28" s="4">
        <f t="shared" ca="1" si="16"/>
        <v>0</v>
      </c>
      <c r="AH28" s="4">
        <f t="shared" ca="1" si="17"/>
        <v>8.2720588235294119E-3</v>
      </c>
      <c r="AI28" s="4">
        <f t="shared" ca="1" si="18"/>
        <v>2.5275735294117647E-2</v>
      </c>
      <c r="AJ28" s="4">
        <f t="shared" ca="1" si="19"/>
        <v>7.2669852941176467</v>
      </c>
      <c r="AK28" s="27">
        <f t="shared" ca="1" si="20"/>
        <v>0.8327910339840926</v>
      </c>
      <c r="AL28" s="27">
        <f t="shared" ca="1" si="21"/>
        <v>1.4597811816192561</v>
      </c>
      <c r="AM28" s="27" t="str">
        <f t="shared" ca="1" si="22"/>
        <v>-</v>
      </c>
      <c r="AN28" s="27" t="str">
        <f t="shared" ca="1" si="23"/>
        <v>-</v>
      </c>
      <c r="AO28" s="27">
        <f t="shared" ca="1" si="24"/>
        <v>0.58064516129032262</v>
      </c>
      <c r="AP28" s="27">
        <f t="shared" ca="1" si="25"/>
        <v>3.2903225806451615</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1393</v>
      </c>
      <c r="J29" s="5">
        <v>1341.75</v>
      </c>
      <c r="K29" s="5">
        <v>921</v>
      </c>
      <c r="L29" s="5">
        <v>1158.25</v>
      </c>
      <c r="M29" s="5"/>
      <c r="N29" s="5"/>
      <c r="O29" s="5"/>
      <c r="P29" s="5"/>
      <c r="Q29" s="5">
        <v>651</v>
      </c>
      <c r="R29" s="5">
        <v>491.75</v>
      </c>
      <c r="S29" s="6">
        <v>325.5</v>
      </c>
      <c r="T29" s="5">
        <v>966</v>
      </c>
      <c r="U29" s="5"/>
      <c r="V29" s="6"/>
      <c r="W29" s="6"/>
      <c r="X29" s="6"/>
      <c r="Y29" s="6">
        <v>0</v>
      </c>
      <c r="Z29" s="6">
        <v>7.5</v>
      </c>
      <c r="AA29" s="6">
        <v>0</v>
      </c>
      <c r="AB29" s="6">
        <v>94</v>
      </c>
      <c r="AC29" s="6">
        <v>527</v>
      </c>
      <c r="AD29" s="4">
        <f t="shared" ca="1" si="13"/>
        <v>3.4791271347248576</v>
      </c>
      <c r="AE29" s="4">
        <f t="shared" ca="1" si="14"/>
        <v>4.0308349146110061</v>
      </c>
      <c r="AF29" s="4">
        <f t="shared" ca="1" si="15"/>
        <v>0</v>
      </c>
      <c r="AG29" s="4">
        <f t="shared" ca="1" si="16"/>
        <v>0</v>
      </c>
      <c r="AH29" s="4">
        <f t="shared" ca="1" si="17"/>
        <v>1.4231499051233396E-2</v>
      </c>
      <c r="AI29" s="4">
        <f t="shared" ca="1" si="18"/>
        <v>0.17836812144212524</v>
      </c>
      <c r="AJ29" s="4">
        <f t="shared" ca="1" si="19"/>
        <v>7.7025616698292216</v>
      </c>
      <c r="AK29" s="27">
        <f t="shared" ca="1" si="20"/>
        <v>0.96320890165111273</v>
      </c>
      <c r="AL29" s="27">
        <f t="shared" ca="1" si="21"/>
        <v>1.257600434310532</v>
      </c>
      <c r="AM29" s="27" t="str">
        <f t="shared" ca="1" si="22"/>
        <v>-</v>
      </c>
      <c r="AN29" s="27" t="str">
        <f t="shared" ca="1" si="23"/>
        <v>-</v>
      </c>
      <c r="AO29" s="27">
        <f t="shared" ca="1" si="24"/>
        <v>0.7553763440860215</v>
      </c>
      <c r="AP29" s="27">
        <f t="shared" ca="1" si="25"/>
        <v>2.967741935483871</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2</v>
      </c>
      <c r="F11" s="70" cm="1">
        <f t="array" aca="1" ref="F11" ca="1">SUM(--(LEN(F14:F213)&gt;0))</f>
        <v>13</v>
      </c>
      <c r="G11" s="70" cm="1">
        <f t="array" aca="1" ref="G11" ca="1">SUM(--(LEN(G14:G213)&gt;0))</f>
        <v>0</v>
      </c>
      <c r="H11" s="70" cm="1">
        <f t="array" aca="1" ref="H11" ca="1">SUM(--(LEN(H14:H213)&gt;0))</f>
        <v>0</v>
      </c>
      <c r="I11" s="70" cm="1">
        <f t="array" aca="1" ref="I11" ca="1">SUM(--(LEN(I14:I213)&gt;0))</f>
        <v>2</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5" ma:contentTypeDescription="Create a new document." ma:contentTypeScope="" ma:versionID="1326b37f1ff8c0fb75d204e87292e63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ed50a2595e536959b9692d6ce70f70aa"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713EBE26-B831-4805-9535-E48D2B5C0A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2022-11-10T16:40:06Z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y fmtid="{D5CDD505-2E9C-101B-9397-08002B2CF9AE}" pid="3" name="MediaServiceImageTags">
    <vt:lpwstr/>
  </property>
</Properties>
</file>