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Sep 20\"/>
    </mc:Choice>
  </mc:AlternateContent>
  <xr:revisionPtr revIDLastSave="0" documentId="8_{B6D142FA-A769-4F17-AF7B-CE1DF844F345}" xr6:coauthVersionLast="41" xr6:coauthVersionMax="41"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2868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92" i="1" a="1"/>
  <c r="D40" i="1" a="1"/>
  <c r="D41" i="1" a="1"/>
  <c r="D35" i="1" a="1"/>
  <c r="D200" i="1" a="1"/>
  <c r="D100" i="1" a="1"/>
  <c r="D82" i="1" a="1"/>
  <c r="D132" i="1" a="1"/>
  <c r="Y15" i="1"/>
  <c r="D129" i="1" a="1"/>
  <c r="D175" i="1" a="1"/>
  <c r="D122" i="1" a="1"/>
  <c r="D66" i="1" a="1"/>
  <c r="D98" i="1" a="1"/>
  <c r="D55" i="1" a="1"/>
  <c r="D144" i="1" a="1"/>
  <c r="D48" i="1" a="1"/>
  <c r="D201" i="1" a="1"/>
  <c r="D94" i="1" a="1"/>
  <c r="D22" i="1" a="1"/>
  <c r="D21" i="1" a="1"/>
  <c r="D85" i="1" a="1"/>
  <c r="U15" i="1"/>
  <c r="D174" i="1" a="1"/>
  <c r="D214" i="1" a="1"/>
  <c r="D57" i="1" a="1"/>
  <c r="D110" i="1" a="1"/>
  <c r="D54" i="1" a="1"/>
  <c r="D68" i="1" a="1"/>
  <c r="T15" i="1"/>
  <c r="D173" i="1" a="1"/>
  <c r="D27" i="1" a="1"/>
  <c r="D60" i="1" a="1"/>
  <c r="D31" i="1" a="1"/>
  <c r="D151" i="1" a="1"/>
  <c r="D182" i="1" a="1"/>
  <c r="D176" i="1" a="1"/>
  <c r="D205" i="1" a="1"/>
  <c r="D160" i="1" a="1"/>
  <c r="D106" i="1" a="1"/>
  <c r="D184" i="1" a="1"/>
  <c r="D207" i="1" a="1"/>
  <c r="D81" i="1" a="1"/>
  <c r="D23" i="1" a="1"/>
  <c r="J15" i="1"/>
  <c r="D39" i="1" a="1"/>
  <c r="D199" i="1" a="1"/>
  <c r="D171" i="1" a="1"/>
  <c r="D92" i="1" a="1"/>
  <c r="D111" i="1" a="1"/>
  <c r="D58" i="1" a="1"/>
  <c r="D45" i="1" a="1"/>
  <c r="D71" i="1" a="1"/>
  <c r="D116" i="1" a="1"/>
  <c r="D47" i="1" a="1"/>
  <c r="D108" i="1" a="1"/>
  <c r="D167" i="1" a="1"/>
  <c r="D102" i="1" a="1"/>
  <c r="D143" i="1" a="1"/>
  <c r="D196" i="1" a="1"/>
  <c r="D107" i="1" a="1"/>
  <c r="D20" i="1" a="1"/>
  <c r="D118" i="1" a="1"/>
  <c r="D204" i="1" a="1"/>
  <c r="D170" i="1" a="1"/>
  <c r="D91" i="1" a="1"/>
  <c r="D76" i="1" a="1"/>
  <c r="D83" i="1" a="1"/>
  <c r="D131" i="1" a="1"/>
  <c r="D180" i="1" a="1"/>
  <c r="D165" i="1" a="1"/>
  <c r="D114" i="1" a="1"/>
  <c r="D44" i="1" a="1"/>
  <c r="D193" i="1" a="1"/>
  <c r="D90" i="1" a="1"/>
  <c r="D25" i="1" a="1"/>
  <c r="D104" i="1" a="1"/>
  <c r="L15" i="1"/>
  <c r="D93" i="1" a="1"/>
  <c r="D95" i="1" a="1"/>
  <c r="D113" i="1" a="1"/>
  <c r="D212" i="1" a="1"/>
  <c r="D157" i="1" a="1"/>
  <c r="D79" i="1" a="1"/>
  <c r="D163" i="1" a="1"/>
  <c r="D127" i="1" a="1"/>
  <c r="D142" i="1" a="1"/>
  <c r="D141" i="1" a="1"/>
  <c r="D158" i="1" a="1"/>
  <c r="D166" i="1" a="1"/>
  <c r="D46" i="1" a="1"/>
  <c r="D128" i="1" a="1"/>
  <c r="D181" i="1" a="1"/>
  <c r="D42" i="1" a="1"/>
  <c r="AA15" i="1"/>
  <c r="D28" i="1" a="1"/>
  <c r="D203" i="1" a="1"/>
  <c r="D134" i="1" a="1"/>
  <c r="D72" i="1" a="1"/>
  <c r="D215" i="1" a="1"/>
  <c r="X15" i="1"/>
  <c r="D74" i="1" a="1"/>
  <c r="D112" i="1" a="1"/>
  <c r="D169" i="1" a="1"/>
  <c r="AB15" i="1"/>
  <c r="D188" i="1" a="1"/>
  <c r="D64" i="1" a="1"/>
  <c r="D115" i="1" a="1"/>
  <c r="D159" i="1" a="1"/>
  <c r="D179" i="1" a="1"/>
  <c r="D86" i="1" a="1"/>
  <c r="D211" i="1" a="1"/>
  <c r="D32" i="1" a="1"/>
  <c r="D73" i="1" a="1"/>
  <c r="D185" i="1" a="1"/>
  <c r="D96" i="1" a="1"/>
  <c r="D161" i="1" a="1"/>
  <c r="D197" i="1" a="1"/>
  <c r="M15" i="1"/>
  <c r="D43" i="1" a="1"/>
  <c r="D186" i="1" a="1"/>
  <c r="D124" i="1" a="1"/>
  <c r="D137" i="1" a="1"/>
  <c r="D213" i="1" a="1"/>
  <c r="D53" i="1" a="1"/>
  <c r="D33" i="1" a="1"/>
  <c r="D187" i="1" a="1"/>
  <c r="D50" i="1" a="1"/>
  <c r="D148" i="1" a="1"/>
  <c r="D155" i="1" a="1"/>
  <c r="D195" i="1" a="1"/>
  <c r="D190" i="1" a="1"/>
  <c r="Q15" i="1"/>
  <c r="S15" i="1"/>
  <c r="D24" i="1" a="1"/>
  <c r="D97" i="1" a="1"/>
  <c r="D172" i="1" a="1"/>
  <c r="D154" i="1" a="1"/>
  <c r="D194" i="1" a="1"/>
  <c r="D149" i="1" a="1"/>
  <c r="D36" i="1" a="1"/>
  <c r="D119" i="1" a="1"/>
  <c r="D51" i="1" a="1"/>
  <c r="D209" i="1" a="1"/>
  <c r="D130" i="1" a="1"/>
  <c r="V15" i="1"/>
  <c r="D101" i="1" a="1"/>
  <c r="D19" i="1" a="1"/>
  <c r="I15" i="1"/>
  <c r="D136" i="1" a="1"/>
  <c r="D18" i="1" a="1"/>
  <c r="AP15" i="1"/>
  <c r="D210" i="1" a="1"/>
  <c r="D191" i="1" a="1"/>
  <c r="D84" i="1" a="1"/>
  <c r="D164" i="1" a="1"/>
  <c r="D89" i="1" a="1"/>
  <c r="R15" i="1"/>
  <c r="D62" i="1" a="1"/>
  <c r="D135" i="1" a="1"/>
  <c r="D152" i="1" a="1"/>
  <c r="D38" i="1" a="1"/>
  <c r="D80" i="1" a="1"/>
  <c r="D78" i="1" a="1"/>
  <c r="D70" i="1" a="1"/>
  <c r="D133" i="1" a="1"/>
  <c r="D69" i="1" a="1"/>
  <c r="N15" i="1"/>
  <c r="D208" i="1" a="1"/>
  <c r="D121" i="1" a="1"/>
  <c r="D178" i="1" a="1"/>
  <c r="D109" i="1" a="1"/>
  <c r="P15" i="1"/>
  <c r="D59" i="1" a="1"/>
  <c r="D67" i="1" a="1"/>
  <c r="D147" i="1" a="1"/>
  <c r="D150" i="1" a="1"/>
  <c r="D123" i="1" a="1"/>
  <c r="D17" i="1" a="1"/>
  <c r="D49" i="1" a="1"/>
  <c r="D189" i="1" a="1"/>
  <c r="D103" i="1" a="1"/>
  <c r="D162" i="1" a="1"/>
  <c r="D138" i="1" a="1"/>
  <c r="D202" i="1" a="1"/>
  <c r="D87" i="1" a="1"/>
  <c r="D145" i="1" a="1"/>
  <c r="AQ15" i="1"/>
  <c r="AC15" i="1"/>
  <c r="K15" i="1"/>
  <c r="D117" i="1" a="1"/>
  <c r="D65" i="1" a="1"/>
  <c r="D77" i="1" a="1"/>
  <c r="D16" i="1" a="1"/>
  <c r="D99" i="1" a="1"/>
  <c r="D63" i="1" a="1"/>
  <c r="O15" i="1"/>
  <c r="AN15" i="1" s="1"/>
  <c r="D30" i="1" a="1"/>
  <c r="D52" i="1" a="1"/>
  <c r="D146" i="1" a="1"/>
  <c r="D34" i="1" a="1"/>
  <c r="D139" i="1" a="1"/>
  <c r="D105" i="1" a="1"/>
  <c r="D88" i="1" a="1"/>
  <c r="D168" i="1" a="1"/>
  <c r="D61" i="1" a="1"/>
  <c r="D140" i="1" a="1"/>
  <c r="D206" i="1" a="1"/>
  <c r="D120" i="1" a="1"/>
  <c r="D26" i="1" a="1"/>
  <c r="D177" i="1" a="1"/>
  <c r="D37" i="1" a="1"/>
  <c r="D153" i="1" a="1"/>
  <c r="D183" i="1" a="1"/>
  <c r="D126" i="1" a="1"/>
  <c r="D198" i="1" a="1"/>
  <c r="D156" i="1" a="1"/>
  <c r="AO15" i="1"/>
  <c r="W15" i="1"/>
  <c r="D29" i="1" a="1"/>
  <c r="Z15" i="1"/>
  <c r="D125" i="1" a="1"/>
  <c r="D56" i="1" a="1"/>
  <c r="D75" i="1" a="1"/>
  <c r="AF15" i="1"/>
  <c r="AD15" i="1"/>
  <c r="F7" i="9" l="1"/>
  <c r="E7" i="9"/>
  <c r="G7" i="9"/>
  <c r="H7" i="9"/>
  <c r="D84" i="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I15" i="1"/>
  <c r="A140" i="1" a="1"/>
  <c r="AM15" i="1"/>
  <c r="A169" i="1" a="1"/>
  <c r="A173" i="1" a="1"/>
  <c r="A182" i="1" a="1"/>
  <c r="A128" i="1" a="1"/>
  <c r="A99" i="1" a="1"/>
  <c r="A38" i="1" a="1"/>
  <c r="A184" i="1" a="1"/>
  <c r="A172" i="1" a="1"/>
  <c r="A30" i="1" a="1"/>
  <c r="A42" i="1" a="1"/>
  <c r="A116" i="1" a="1"/>
  <c r="A125" i="1" a="1"/>
  <c r="A122" i="1" a="1"/>
  <c r="A24" i="1" a="1"/>
  <c r="A205" i="1" a="1"/>
  <c r="A136" i="1" a="1"/>
  <c r="A36" i="1" a="1"/>
  <c r="A77" i="1" a="1"/>
  <c r="A188" i="1" a="1"/>
  <c r="AR15" i="1"/>
  <c r="A35" i="1" a="1"/>
  <c r="A115" i="1" a="1"/>
  <c r="A56" i="1" a="1"/>
  <c r="A146" i="1" a="1"/>
  <c r="A19" i="1" a="1"/>
  <c r="A150" i="1" a="1"/>
  <c r="A189" i="1" a="1"/>
  <c r="A90" i="1" a="1"/>
  <c r="A134" i="1" a="1"/>
  <c r="A72" i="1" a="1"/>
  <c r="A208" i="1" a="1"/>
  <c r="A82" i="1" a="1"/>
  <c r="A198" i="1" a="1"/>
  <c r="A37" i="1" a="1"/>
  <c r="A74" i="1" a="1"/>
  <c r="A214" i="1" a="1"/>
  <c r="A51" i="1" a="1"/>
  <c r="A59" i="1" a="1"/>
  <c r="A28" i="1" a="1"/>
  <c r="A108" i="1" a="1"/>
  <c r="A58" i="1" a="1"/>
  <c r="A149" i="1" a="1"/>
  <c r="A92" i="1" a="1"/>
  <c r="A143" i="1" a="1"/>
  <c r="A199" i="1" a="1"/>
  <c r="A47" i="1" a="1"/>
  <c r="A16" i="1" a="1"/>
  <c r="A196" i="1" a="1"/>
  <c r="A93" i="1" a="1"/>
  <c r="A111" i="1" a="1"/>
  <c r="A124" i="1" a="1"/>
  <c r="A69" i="1" a="1"/>
  <c r="A194" i="1" a="1"/>
  <c r="A17" i="1" a="1"/>
  <c r="A65" i="1" a="1"/>
  <c r="AG15" i="1"/>
  <c r="A23" i="1" a="1"/>
  <c r="A121" i="1" a="1"/>
  <c r="A54" i="1" a="1"/>
  <c r="A27" i="1" a="1"/>
  <c r="A132" i="1" a="1"/>
  <c r="A68" i="1" a="1"/>
  <c r="A206" i="1" a="1"/>
  <c r="A185" i="1" a="1"/>
  <c r="A31" i="1" a="1"/>
  <c r="A171" i="1" a="1"/>
  <c r="A52" i="1" a="1"/>
  <c r="A151" i="1" a="1"/>
  <c r="A204" i="1" a="1"/>
  <c r="A32" i="1" a="1"/>
  <c r="A193" i="1" a="1"/>
  <c r="A152" i="1" a="1"/>
  <c r="A46" i="1" a="1"/>
  <c r="A20" i="1" a="1"/>
  <c r="A80" i="1" a="1"/>
  <c r="A71" i="1" a="1"/>
  <c r="A211" i="1" a="1"/>
  <c r="A107" i="1" a="1"/>
  <c r="A187" i="1" a="1"/>
  <c r="A84" i="1" a="1"/>
  <c r="A129" i="1" a="1"/>
  <c r="A45" i="1" a="1"/>
  <c r="A168" i="1" a="1"/>
  <c r="A40" i="1" a="1"/>
  <c r="A180" i="1" a="1"/>
  <c r="A154" i="1" a="1"/>
  <c r="A64" i="1" a="1"/>
  <c r="A174" i="1" a="1"/>
  <c r="A164" i="1" a="1"/>
  <c r="A22" i="1" a="1"/>
  <c r="A141" i="1" a="1"/>
  <c r="A85" i="1" a="1"/>
  <c r="A175" i="1" a="1"/>
  <c r="A118" i="1" a="1"/>
  <c r="A131" i="1" a="1"/>
  <c r="A57" i="1" a="1"/>
  <c r="A62" i="1" a="1"/>
  <c r="A170" i="1" a="1"/>
  <c r="A87" i="1" a="1"/>
  <c r="A162" i="1" a="1"/>
  <c r="A159" i="1" a="1"/>
  <c r="A100" i="1" a="1"/>
  <c r="A138" i="1" a="1"/>
  <c r="A133" i="1" a="1"/>
  <c r="A112" i="1" a="1"/>
  <c r="AS15" i="1"/>
  <c r="A103" i="1" a="1"/>
  <c r="A81" i="1" a="1"/>
  <c r="A79" i="1" a="1"/>
  <c r="A117" i="1" a="1"/>
  <c r="A106" i="1" a="1"/>
  <c r="A177" i="1" a="1"/>
  <c r="A203" i="1" a="1"/>
  <c r="A155" i="1" a="1"/>
  <c r="A18" i="1" a="1"/>
  <c r="A73" i="1" a="1"/>
  <c r="A200" i="1" a="1"/>
  <c r="A102" i="1" a="1"/>
  <c r="A201" i="1" a="1"/>
  <c r="A101" i="1" a="1"/>
  <c r="A110" i="1" a="1"/>
  <c r="A26" i="1" a="1"/>
  <c r="A49" i="1" a="1"/>
  <c r="A39" i="1" a="1"/>
  <c r="A60" i="1" a="1"/>
  <c r="A34" i="1" a="1"/>
  <c r="A135" i="1" a="1"/>
  <c r="A202" i="1" a="1"/>
  <c r="A50" i="1" a="1"/>
  <c r="A97" i="1" a="1"/>
  <c r="A161" i="1" a="1"/>
  <c r="A195" i="1" a="1"/>
  <c r="A94" i="1" a="1"/>
  <c r="AH15" i="1"/>
  <c r="A55" i="1" a="1"/>
  <c r="A123" i="1" a="1"/>
  <c r="A126" i="1" a="1"/>
  <c r="A44" i="1" a="1"/>
  <c r="A166" i="1" a="1"/>
  <c r="A197" i="1" a="1"/>
  <c r="AK15" i="1"/>
  <c r="A191" i="1" a="1"/>
  <c r="A48" i="1" a="1"/>
  <c r="A95" i="1" a="1"/>
  <c r="A158" i="1" a="1"/>
  <c r="A183" i="1" a="1"/>
  <c r="A145" i="1" a="1"/>
  <c r="A148" i="1" a="1"/>
  <c r="A167" i="1" a="1"/>
  <c r="A215" i="1" a="1"/>
  <c r="A179" i="1" a="1"/>
  <c r="A153" i="1" a="1"/>
  <c r="A43" i="1" a="1"/>
  <c r="AT15" i="1"/>
  <c r="A88" i="1" a="1"/>
  <c r="A98" i="1" a="1"/>
  <c r="A139" i="1" a="1"/>
  <c r="A165" i="1" a="1"/>
  <c r="A160" i="1" a="1"/>
  <c r="AE15" i="1"/>
  <c r="A213" i="1" a="1"/>
  <c r="A210" i="1" a="1"/>
  <c r="A76" i="1" a="1"/>
  <c r="A75" i="1" a="1"/>
  <c r="A178" i="1" a="1"/>
  <c r="A70" i="1" a="1"/>
  <c r="A142" i="1" a="1"/>
  <c r="A192" i="1" a="1"/>
  <c r="A157" i="1" a="1"/>
  <c r="A83" i="1" a="1"/>
  <c r="A67" i="1" a="1"/>
  <c r="A209" i="1" a="1"/>
  <c r="A78" i="1" a="1"/>
  <c r="A114" i="1" a="1"/>
  <c r="A176" i="1" a="1"/>
  <c r="A109" i="1" a="1"/>
  <c r="A66" i="1" a="1"/>
  <c r="A212" i="1" a="1"/>
  <c r="A41" i="1" a="1"/>
  <c r="A86" i="1" a="1"/>
  <c r="AL15" i="1"/>
  <c r="A53" i="1" a="1"/>
  <c r="A207" i="1" a="1"/>
  <c r="A105" i="1" a="1"/>
  <c r="A25" i="1" a="1"/>
  <c r="A104" i="1" a="1"/>
  <c r="A156" i="1" a="1"/>
  <c r="A33" i="1" a="1"/>
  <c r="A127" i="1" a="1"/>
  <c r="A190" i="1" a="1"/>
  <c r="A96" i="1" a="1"/>
  <c r="A21" i="1" a="1"/>
  <c r="A89" i="1" a="1"/>
  <c r="A119" i="1" a="1"/>
  <c r="A163" i="1" a="1"/>
  <c r="A130" i="1" a="1"/>
  <c r="A29" i="1" a="1"/>
  <c r="A63" i="1" a="1"/>
  <c r="A181" i="1" a="1"/>
  <c r="A61" i="1" a="1"/>
  <c r="A144" i="1" a="1"/>
  <c r="A113" i="1" a="1"/>
  <c r="A186" i="1" a="1"/>
  <c r="A91" i="1" a="1"/>
  <c r="A137" i="1" a="1"/>
  <c r="A147" i="1" a="1"/>
  <c r="A120" i="1" a="1"/>
  <c r="K7" i="9" l="1"/>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64" i="8" a="1"/>
  <c r="E73" i="8" a="1"/>
  <c r="E152" i="8" a="1"/>
  <c r="E96" i="8" a="1"/>
  <c r="E39" i="8" a="1"/>
  <c r="E80" i="8" a="1"/>
  <c r="E176" i="8" a="1"/>
  <c r="E76" i="8" a="1"/>
  <c r="E168" i="8" a="1"/>
  <c r="E12" i="8" a="1"/>
  <c r="E109" i="8" a="1"/>
  <c r="E13" i="8" a="1"/>
  <c r="E104"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93" i="8" a="1"/>
  <c r="E170" i="8" a="1"/>
  <c r="E129" i="8" a="1"/>
  <c r="E90" i="8" a="1"/>
  <c r="E132" i="8" a="1"/>
  <c r="E197" i="8" a="1"/>
  <c r="E199" i="8" a="1"/>
  <c r="E138" i="8" a="1"/>
  <c r="E122" i="8" a="1"/>
  <c r="E45" i="8" a="1"/>
  <c r="E36" i="8" a="1"/>
  <c r="E108" i="8" a="1"/>
  <c r="E24" i="8" a="1"/>
  <c r="E111" i="8" a="1"/>
  <c r="E134" i="8" a="1"/>
  <c r="E151" i="8" a="1"/>
  <c r="E53" i="8" a="1"/>
  <c r="E47" i="8" a="1"/>
  <c r="E27" i="8" a="1"/>
  <c r="E156" i="8" a="1"/>
  <c r="E35" i="8" a="1"/>
  <c r="E124" i="8" a="1"/>
  <c r="E28" i="8" a="1"/>
  <c r="E64" i="8" a="1"/>
  <c r="E195" i="8" a="1"/>
  <c r="E186" i="8" a="1"/>
  <c r="E175" i="8" a="1"/>
  <c r="E198" i="8" a="1"/>
  <c r="E56" i="8" a="1"/>
  <c r="E44" i="8" a="1"/>
  <c r="E137" i="8" a="1"/>
  <c r="E146" i="8" a="1"/>
  <c r="E92" i="8" a="1"/>
  <c r="E103" i="8" a="1"/>
  <c r="E167" i="8" a="1"/>
  <c r="E190" i="8" a="1"/>
  <c r="E154" i="8" a="1"/>
  <c r="E54" i="8" a="1"/>
  <c r="E16" i="8" a="1"/>
  <c r="E191" i="8" a="1"/>
  <c r="E140" i="8" a="1"/>
  <c r="E78" i="8" a="1"/>
  <c r="E172" i="8" a="1"/>
  <c r="E185" i="8" a="1"/>
  <c r="E97" i="8" a="1"/>
  <c r="E79" i="8" a="1"/>
  <c r="E91" i="8" a="1"/>
  <c r="E113" i="8" a="1"/>
  <c r="E48" i="8" a="1"/>
  <c r="E49" i="8" a="1"/>
  <c r="E189" i="8" a="1"/>
  <c r="E136" i="8" a="1"/>
  <c r="E77" i="8" a="1"/>
  <c r="E50" i="8" a="1"/>
  <c r="E86" i="8" a="1"/>
  <c r="E161" i="8" a="1"/>
  <c r="E106" i="8" a="1"/>
  <c r="E120" i="8" a="1"/>
  <c r="E23" i="8" a="1"/>
  <c r="E85" i="8" a="1"/>
  <c r="E10" i="8" a="1"/>
  <c r="E144" i="8" a="1"/>
  <c r="E17" i="8" a="1"/>
  <c r="E159" i="8" a="1"/>
  <c r="E155" i="8" a="1"/>
  <c r="E57" i="8" a="1"/>
  <c r="E117" i="8" a="1"/>
  <c r="E130" i="8" a="1"/>
  <c r="E119" i="8" a="1"/>
  <c r="E30" i="8" a="1"/>
  <c r="E20" i="8" a="1"/>
  <c r="E128" i="8" a="1"/>
  <c r="E29" i="8" a="1"/>
  <c r="E135" i="8" a="1"/>
  <c r="E169" i="8" a="1"/>
  <c r="E148" i="8" a="1"/>
  <c r="E205" i="8" a="1"/>
  <c r="E162" i="8" a="1"/>
  <c r="E201" i="8" a="1"/>
  <c r="E22" i="8" a="1"/>
  <c r="E127" i="8" a="1"/>
  <c r="E40" i="8" a="1"/>
  <c r="E173" i="8" a="1"/>
  <c r="E139" i="8" a="1"/>
  <c r="E69" i="8" a="1"/>
  <c r="E115" i="8" a="1"/>
  <c r="E181" i="8" a="1"/>
  <c r="E95" i="8" a="1"/>
  <c r="E183" i="8" a="1"/>
  <c r="E116" i="8" a="1"/>
  <c r="E110" i="8" a="1"/>
  <c r="E123" i="8" a="1"/>
  <c r="E72" i="8" a="1"/>
  <c r="E8" i="8" a="1"/>
  <c r="E25" i="8" a="1"/>
  <c r="E58" i="8" a="1"/>
  <c r="E43" i="8" a="1"/>
  <c r="E142" i="8" a="1"/>
  <c r="E100" i="8" a="1"/>
  <c r="E126" i="8" a="1"/>
  <c r="E94" i="8" a="1"/>
  <c r="E165" i="8" a="1"/>
  <c r="E42" i="8" a="1"/>
  <c r="E65" i="8" a="1"/>
  <c r="E32" i="8" a="1"/>
  <c r="E88" i="8" a="1"/>
  <c r="E26" i="8" a="1"/>
  <c r="E75" i="8" a="1"/>
  <c r="E52" i="8" a="1"/>
  <c r="E133" i="8" a="1"/>
  <c r="E203" i="8" a="1"/>
  <c r="E63" i="8" a="1"/>
  <c r="E18" i="8" a="1"/>
  <c r="E125" i="8" a="1"/>
  <c r="E204" i="8" a="1"/>
  <c r="E171" i="8" a="1"/>
  <c r="E114" i="8" a="1"/>
  <c r="E31" i="8" a="1"/>
  <c r="E131" i="8" a="1"/>
  <c r="E98" i="8" a="1"/>
  <c r="E179" i="8" a="1"/>
  <c r="E153" i="8" a="1"/>
  <c r="E149" i="8" a="1"/>
  <c r="E15" i="8" a="1"/>
  <c r="E193" i="8" a="1"/>
  <c r="E70" i="8" a="1"/>
  <c r="E59" i="8" a="1"/>
  <c r="E74" i="8" a="1"/>
  <c r="E174" i="8" a="1"/>
  <c r="E107" i="8" a="1"/>
  <c r="E55" i="8" a="1"/>
  <c r="E51" i="8" a="1"/>
  <c r="E89" i="8" a="1"/>
  <c r="E14" i="8" a="1"/>
  <c r="E11" i="8" a="1"/>
  <c r="E84" i="8" a="1"/>
  <c r="E147" i="8" a="1"/>
  <c r="E196" i="8" a="1"/>
  <c r="E188" i="8" a="1"/>
  <c r="E141" i="8" a="1"/>
  <c r="E38" i="8" a="1"/>
  <c r="E192" i="8" a="1"/>
  <c r="E184" i="8" a="1"/>
  <c r="E202" i="8" a="1"/>
  <c r="E163" i="8" a="1"/>
  <c r="E9" i="8" a="1"/>
  <c r="E143" i="8" a="1"/>
  <c r="E187" i="8" a="1"/>
  <c r="E101" i="8" a="1"/>
  <c r="E157" i="8" a="1"/>
  <c r="E19" i="8" a="1"/>
  <c r="E37" i="8" a="1"/>
  <c r="E41" i="8" a="1"/>
  <c r="E33" i="8" a="1"/>
  <c r="E61" i="8" a="1"/>
  <c r="E62" i="8" a="1"/>
  <c r="E7" i="8" a="1"/>
  <c r="E87" i="8" a="1"/>
  <c r="E180" i="8" a="1"/>
  <c r="E145" i="8" a="1"/>
  <c r="E21" i="8" a="1"/>
  <c r="E82" i="8" a="1"/>
  <c r="E46" i="8" a="1"/>
  <c r="E66" i="8" a="1"/>
  <c r="E200" i="8" a="1"/>
  <c r="E150" i="8" a="1"/>
  <c r="E83" i="8" a="1"/>
  <c r="E112" i="8" a="1"/>
  <c r="E81" i="8" a="1"/>
  <c r="E158" i="8" a="1"/>
  <c r="E71" i="8" a="1"/>
  <c r="E102" i="8" a="1"/>
  <c r="E160" i="8" a="1"/>
  <c r="E178" i="8" a="1"/>
  <c r="E194" i="8" a="1"/>
  <c r="E60" i="8" a="1"/>
  <c r="E118" i="8" a="1"/>
  <c r="E67" i="8" a="1"/>
  <c r="E34" i="8" a="1"/>
  <c r="E121" i="8" a="1"/>
  <c r="E105" i="8" a="1"/>
  <c r="E99" i="8" a="1"/>
  <c r="E182" i="8" a="1"/>
  <c r="E177" i="8" a="1"/>
  <c r="E166" i="8" a="1"/>
  <c r="E68"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<sst xmlns="http://schemas.openxmlformats.org/spreadsheetml/2006/main" count="45423" uniqueCount="16368">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</sst>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7">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xf numFmtId="0" fontId="28" fillId="0" borderId="0"/>
  </cellStyleXfs>
  <cellXfs count="125">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34"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0" fillId="0" borderId="0" xfId="0" applyFont="1"/>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27" fillId="2" borderId="9" xfId="3" quotePrefix="1" applyFont="1" applyFill="1" applyBorder="1" applyAlignment="1" applyProtection="1">
      <alignment horizontal="center" vertical="center"/>
      <protection locked="0"/>
    </xf>
    <xf numFmtId="0" fontId="25" fillId="2" borderId="6" xfId="6"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5" applyFont="1" applyFill="1" applyBorder="1" applyAlignment="1" applyProtection="1">
      <alignment horizontal="center" vertical="center" wrapText="1"/>
      <protection locked="0" hidden="1"/>
    </xf>
    <xf numFmtId="0" fontId="17" fillId="2" borderId="4" xfId="5" applyFont="1" applyFill="1" applyBorder="1" applyAlignment="1" applyProtection="1">
      <alignment horizontal="center" vertical="center" wrapText="1"/>
      <protection locked="0"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0" fillId="3" borderId="9"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5" xfId="0" applyFont="1" applyFill="1" applyBorder="1" applyAlignment="1">
      <alignment horizontal="center"/>
    </xf>
  </cellXfs>
  <cellStyles count="7">
    <cellStyle name="Hyperlink" xfId="2" builtinId="8"/>
    <cellStyle name="Normal" xfId="0" builtinId="0"/>
    <cellStyle name="Normal 2 2" xfId="6" xr:uid="{950B1679-3B22-475F-B229-F6E86AEA2C00}"/>
    <cellStyle name="Normal 3" xfId="4" xr:uid="{22AA7B27-3BDB-41BA-AC52-0F6EF431B489}"/>
    <cellStyle name="Normal 4" xfId="5" xr:uid="{E8DD7B9B-0753-4B78-8759-3A909DFA2F23}"/>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8"/>
  <sheetViews>
    <sheetView workbookViewId="0">
      <selection activeCell="E11" sqref="E11"/>
    </sheetView>
  </sheetViews>
  <sheetFormatPr defaultRowHeight="15" x14ac:dyDescent="0.2"/>
  <cols>
    <col min="3" max="3" width="9.88671875" bestFit="1" customWidth="1"/>
    <col min="4" max="4" width="13.33203125" bestFit="1" customWidth="1"/>
  </cols>
  <sheetData>
    <row r="1" spans="1:11" ht="15.75" x14ac:dyDescent="0.25">
      <c r="A1" s="63"/>
      <c r="B1" s="63"/>
      <c r="C1" s="63"/>
      <c r="D1" s="63"/>
      <c r="E1" s="63"/>
      <c r="F1" s="63"/>
      <c r="G1" s="63"/>
    </row>
    <row r="2" spans="1:11" ht="15.75" x14ac:dyDescent="0.25">
      <c r="A2" s="63"/>
      <c r="B2" s="64" t="s">
        <v>16316</v>
      </c>
      <c r="C2" s="63"/>
      <c r="D2" s="63"/>
      <c r="E2" s="63"/>
      <c r="F2" s="63"/>
      <c r="G2" s="63"/>
    </row>
    <row r="3" spans="1:11" ht="15.75" x14ac:dyDescent="0.25">
      <c r="A3" s="63"/>
      <c r="B3" s="63"/>
      <c r="C3" s="63" t="s">
        <v>16317</v>
      </c>
      <c r="D3" s="63" t="str">
        <f>OrgCodeSelection</f>
        <v>RXM</v>
      </c>
      <c r="E3" s="63"/>
      <c r="F3" s="63"/>
      <c r="G3" s="63"/>
    </row>
    <row r="4" spans="1:11" ht="15.75" x14ac:dyDescent="0.25">
      <c r="A4" s="64"/>
      <c r="B4" s="64" t="s">
        <v>16318</v>
      </c>
      <c r="C4" s="64" t="s">
        <v>16319</v>
      </c>
      <c r="D4" s="64" t="s">
        <v>16320</v>
      </c>
      <c r="E4" s="64"/>
      <c r="F4" s="64"/>
      <c r="G4" s="64"/>
    </row>
    <row r="5" spans="1:11" ht="15.75" x14ac:dyDescent="0.25">
      <c r="A5" s="63"/>
      <c r="B5" s="63">
        <v>31</v>
      </c>
      <c r="C5" s="65">
        <v>44043</v>
      </c>
      <c r="D5" s="63" t="s">
        <v>16321</v>
      </c>
      <c r="E5" s="63"/>
      <c r="F5" s="63"/>
      <c r="G5" s="63"/>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33203125" hidden="1" customWidth="1"/>
    <col min="23" max="23" width="47.88671875" hidden="1" customWidth="1"/>
    <col min="24" max="16384" width="8.88671875" hidden="1"/>
  </cols>
  <sheetData>
    <row r="1" spans="1:24" ht="31.5" x14ac:dyDescent="0.25">
      <c r="A1" s="81"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9" t="s">
        <v>0</v>
      </c>
      <c r="E2" s="89"/>
      <c r="F2" s="89"/>
      <c r="G2" s="89"/>
      <c r="H2" s="89"/>
    </row>
    <row r="3" spans="1:24" ht="15" customHeight="1" x14ac:dyDescent="0.2">
      <c r="D3" s="89"/>
      <c r="E3" s="89"/>
      <c r="F3" s="89"/>
      <c r="G3" s="89"/>
      <c r="H3" s="89"/>
    </row>
    <row r="4" spans="1:24" ht="57.75" customHeight="1" x14ac:dyDescent="0.2">
      <c r="D4" s="90" t="s">
        <v>42</v>
      </c>
      <c r="E4" s="90"/>
      <c r="F4" s="90"/>
      <c r="G4" s="90"/>
      <c r="H4" s="90"/>
      <c r="I4" s="23"/>
      <c r="J4" s="23"/>
    </row>
    <row r="6" spans="1:24" ht="15.75" x14ac:dyDescent="0.2">
      <c r="E6" s="9" t="s">
        <v>125</v>
      </c>
      <c r="F6" s="87" t="str">
        <f>VLOOKUP(OrgCodeSelection,Orgs,2,FALSE)</f>
        <v>Derbyshire Healthcare NHS Foundation Trust</v>
      </c>
      <c r="G6" s="88"/>
    </row>
    <row r="12" spans="1:24" ht="66.75" customHeight="1" x14ac:dyDescent="0.2">
      <c r="D12" s="82"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0"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91" t="s">
        <v>16350</v>
      </c>
      <c r="E15" s="91"/>
      <c r="F15" s="91"/>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8" t="s">
        <v>16359</v>
      </c>
    </row>
    <row r="26" spans="1:9" ht="15.75" x14ac:dyDescent="0.25">
      <c r="C26" s="79" t="s">
        <v>16360</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dimension ref="A1:AU216"/>
  <sheetViews>
    <sheetView showGridLines="0" tabSelected="1" topLeftCell="J1" zoomScale="70" zoomScaleNormal="70" workbookViewId="0">
      <selection activeCell="Y16" sqref="Y16:AC29"/>
    </sheetView>
  </sheetViews>
  <sheetFormatPr defaultColWidth="0" defaultRowHeight="15" x14ac:dyDescent="0.2"/>
  <cols>
    <col min="1" max="1" width="8.88671875" style="32" hidden="1" customWidth="1"/>
    <col min="2" max="3" width="8.88671875" style="32" customWidth="1"/>
    <col min="4" max="4" width="16" style="32" customWidth="1"/>
    <col min="5" max="5" width="38.88671875" style="32" customWidth="1"/>
    <col min="6" max="6" width="26.109375" style="32" customWidth="1"/>
    <col min="7" max="7" width="19.33203125" style="32" bestFit="1" customWidth="1"/>
    <col min="8" max="8" width="16.109375" style="32" customWidth="1"/>
    <col min="9" max="47" width="14.44140625" style="32" customWidth="1"/>
    <col min="48" max="16384" width="8.886718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95" t="s">
        <v>0</v>
      </c>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row>
    <row r="3" spans="1:47" ht="33" customHeight="1" x14ac:dyDescent="0.2">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RXM</v>
      </c>
      <c r="F5" s="96" t="str">
        <f>IF(ISBLANK(OrgNameSelection),"",OrgNameSelection)</f>
        <v>Derbyshire Healthcare NHS Foundation Trust</v>
      </c>
      <c r="G5" s="96"/>
      <c r="H5" s="96"/>
      <c r="I5" s="96"/>
      <c r="J5" s="96"/>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97" t="s">
        <v>2</v>
      </c>
      <c r="G7" s="97"/>
      <c r="H7" s="97"/>
      <c r="I7" s="97"/>
      <c r="J7" s="97"/>
      <c r="K7" s="97"/>
      <c r="L7" s="97"/>
      <c r="M7" s="97"/>
      <c r="N7" s="97"/>
      <c r="O7" s="97"/>
      <c r="P7" s="97"/>
      <c r="Q7" s="97"/>
      <c r="R7" s="97"/>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98" t="s">
        <v>3</v>
      </c>
      <c r="G8" s="98"/>
      <c r="H8" s="98"/>
      <c r="I8" s="98"/>
      <c r="J8" s="98"/>
      <c r="K8" s="98"/>
      <c r="L8" s="98"/>
      <c r="M8" s="98"/>
      <c r="N8" s="98"/>
      <c r="O8" s="98"/>
      <c r="P8" s="98"/>
      <c r="Q8" s="98"/>
      <c r="R8" s="98"/>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99" t="s">
        <v>16367</v>
      </c>
      <c r="G9" s="100"/>
      <c r="H9" s="100"/>
      <c r="I9" s="100"/>
      <c r="J9" s="100"/>
      <c r="K9" s="100"/>
      <c r="L9" s="100"/>
      <c r="M9" s="100"/>
      <c r="N9" s="100"/>
      <c r="O9" s="100"/>
      <c r="P9" s="100"/>
      <c r="Q9" s="100"/>
      <c r="R9" s="101"/>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102"/>
      <c r="E10" s="102"/>
      <c r="F10" s="10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3"/>
      <c r="H10" s="103"/>
      <c r="I10" s="103"/>
      <c r="J10" s="103"/>
      <c r="K10" s="103"/>
      <c r="L10" s="103"/>
      <c r="M10" s="103"/>
      <c r="N10" s="103"/>
      <c r="O10" s="103"/>
      <c r="P10" s="103"/>
      <c r="Q10" s="103"/>
      <c r="R10" s="103"/>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11"/>
      <c r="E11" s="111"/>
      <c r="F11" s="48" t="s">
        <v>4</v>
      </c>
      <c r="G11" s="36"/>
      <c r="H11" s="36"/>
      <c r="I11" s="112" t="s">
        <v>5</v>
      </c>
      <c r="J11" s="113"/>
      <c r="K11" s="113"/>
      <c r="L11" s="113"/>
      <c r="M11" s="113"/>
      <c r="N11" s="113"/>
      <c r="O11" s="113"/>
      <c r="P11" s="114"/>
      <c r="Q11" s="112" t="s">
        <v>6</v>
      </c>
      <c r="R11" s="113"/>
      <c r="S11" s="113"/>
      <c r="T11" s="113"/>
      <c r="U11" s="113"/>
      <c r="V11" s="113"/>
      <c r="W11" s="113"/>
      <c r="X11" s="114"/>
      <c r="Y11" s="112" t="s">
        <v>7</v>
      </c>
      <c r="Z11" s="115"/>
      <c r="AA11" s="115"/>
      <c r="AB11" s="116"/>
      <c r="AC11" s="117" t="s">
        <v>8</v>
      </c>
      <c r="AD11" s="117"/>
      <c r="AE11" s="117"/>
      <c r="AF11" s="117"/>
      <c r="AG11" s="117"/>
      <c r="AH11" s="117"/>
      <c r="AI11" s="117"/>
      <c r="AJ11" s="117"/>
      <c r="AK11" s="92" t="s">
        <v>5</v>
      </c>
      <c r="AL11" s="93"/>
      <c r="AM11" s="93"/>
      <c r="AN11" s="94"/>
      <c r="AO11" s="92" t="s">
        <v>6</v>
      </c>
      <c r="AP11" s="93"/>
      <c r="AQ11" s="93"/>
      <c r="AR11" s="94"/>
      <c r="AS11" s="105" t="s">
        <v>7</v>
      </c>
      <c r="AT11" s="106"/>
      <c r="AU11" s="49"/>
    </row>
    <row r="12" spans="1:47" ht="46.5" customHeight="1" x14ac:dyDescent="0.2">
      <c r="D12" s="92" t="s">
        <v>9</v>
      </c>
      <c r="E12" s="94"/>
      <c r="F12" s="107" t="s">
        <v>10</v>
      </c>
      <c r="G12" s="109" t="s">
        <v>16292</v>
      </c>
      <c r="H12" s="110"/>
      <c r="I12" s="104" t="s">
        <v>11</v>
      </c>
      <c r="J12" s="104"/>
      <c r="K12" s="104" t="s">
        <v>12</v>
      </c>
      <c r="L12" s="104"/>
      <c r="M12" s="92" t="s">
        <v>13</v>
      </c>
      <c r="N12" s="94"/>
      <c r="O12" s="92" t="s">
        <v>14</v>
      </c>
      <c r="P12" s="94"/>
      <c r="Q12" s="104" t="s">
        <v>11</v>
      </c>
      <c r="R12" s="104"/>
      <c r="S12" s="104" t="s">
        <v>12</v>
      </c>
      <c r="T12" s="104"/>
      <c r="U12" s="92" t="s">
        <v>13</v>
      </c>
      <c r="V12" s="94"/>
      <c r="W12" s="92" t="s">
        <v>14</v>
      </c>
      <c r="X12" s="94"/>
      <c r="Y12" s="92" t="s">
        <v>15</v>
      </c>
      <c r="Z12" s="116"/>
      <c r="AA12" s="92" t="s">
        <v>16</v>
      </c>
      <c r="AB12" s="116"/>
      <c r="AC12" s="104" t="s">
        <v>17</v>
      </c>
      <c r="AD12" s="118" t="s">
        <v>11</v>
      </c>
      <c r="AE12" s="118" t="s">
        <v>18</v>
      </c>
      <c r="AF12" s="118" t="s">
        <v>13</v>
      </c>
      <c r="AG12" s="118" t="s">
        <v>14</v>
      </c>
      <c r="AH12" s="118" t="s">
        <v>15</v>
      </c>
      <c r="AI12" s="118" t="s">
        <v>16</v>
      </c>
      <c r="AJ12" s="118" t="s">
        <v>19</v>
      </c>
      <c r="AK12" s="104" t="s">
        <v>20</v>
      </c>
      <c r="AL12" s="104" t="s">
        <v>21</v>
      </c>
      <c r="AM12" s="118" t="s">
        <v>22</v>
      </c>
      <c r="AN12" s="118" t="s">
        <v>23</v>
      </c>
      <c r="AO12" s="104" t="s">
        <v>20</v>
      </c>
      <c r="AP12" s="104" t="s">
        <v>21</v>
      </c>
      <c r="AQ12" s="118" t="s">
        <v>22</v>
      </c>
      <c r="AR12" s="118" t="s">
        <v>23</v>
      </c>
      <c r="AS12" s="118" t="s">
        <v>24</v>
      </c>
      <c r="AT12" s="118" t="s">
        <v>25</v>
      </c>
    </row>
    <row r="13" spans="1:47" ht="199.5" customHeight="1" x14ac:dyDescent="0.2">
      <c r="A13" s="32" t="s">
        <v>38</v>
      </c>
      <c r="D13" s="50" t="s">
        <v>26</v>
      </c>
      <c r="E13" s="51" t="s">
        <v>27</v>
      </c>
      <c r="F13" s="108"/>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4"/>
      <c r="AD13" s="119"/>
      <c r="AE13" s="119"/>
      <c r="AF13" s="119"/>
      <c r="AG13" s="119"/>
      <c r="AH13" s="120"/>
      <c r="AI13" s="119"/>
      <c r="AJ13" s="119"/>
      <c r="AK13" s="104"/>
      <c r="AL13" s="104"/>
      <c r="AM13" s="119"/>
      <c r="AN13" s="119"/>
      <c r="AO13" s="104"/>
      <c r="AP13" s="104"/>
      <c r="AQ13" s="119"/>
      <c r="AR13" s="119"/>
      <c r="AS13" s="121"/>
      <c r="AT13" s="121"/>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19205.54</v>
      </c>
      <c r="J15" s="56">
        <f ca="1">SUM(INDIRECT("J16:J215"))</f>
        <v>17021.88</v>
      </c>
      <c r="K15" s="56">
        <f ca="1">SUM(INDIRECT("K16:K215"))</f>
        <v>20744.5</v>
      </c>
      <c r="L15" s="56">
        <f ca="1">SUM(INDIRECT("L16:L215"))</f>
        <v>22475.599999999999</v>
      </c>
      <c r="M15" s="56">
        <f ca="1">SUM(INDIRECT("M16:M215"))</f>
        <v>0</v>
      </c>
      <c r="N15" s="56">
        <f ca="1">SUM(INDIRECT("N16:N215"))</f>
        <v>0</v>
      </c>
      <c r="O15" s="56">
        <f ca="1">SUM(INDIRECT("O16:O215"))</f>
        <v>0</v>
      </c>
      <c r="P15" s="56">
        <f ca="1">SUM(INDIRECT("P16:P215"))</f>
        <v>0</v>
      </c>
      <c r="Q15" s="56">
        <f ca="1">SUM(INDIRECT("Q16:Q215"))</f>
        <v>8264.7799999999988</v>
      </c>
      <c r="R15" s="56">
        <f ca="1">SUM(INDIRECT("R16:R215"))</f>
        <v>6287.6500000000005</v>
      </c>
      <c r="S15" s="56">
        <f ca="1">SUM(INDIRECT("S16:S215"))</f>
        <v>8593.08</v>
      </c>
      <c r="T15" s="56">
        <f ca="1">SUM(INDIRECT("T16:T215"))</f>
        <v>14470.17</v>
      </c>
      <c r="U15" s="56">
        <f ca="1">SUM(INDIRECT("U16:U215"))</f>
        <v>0</v>
      </c>
      <c r="V15" s="56">
        <f ca="1">SUM(INDIRECT("V16:V215"))</f>
        <v>0</v>
      </c>
      <c r="W15" s="56">
        <f ca="1">SUM(INDIRECT("W16:W215"))</f>
        <v>0</v>
      </c>
      <c r="X15" s="56">
        <f ca="1">SUM(INDIRECT("X16:X215"))</f>
        <v>0</v>
      </c>
      <c r="Y15" s="56">
        <f ca="1">SUM(INDIRECT("Y16:Y215"))</f>
        <v>4683</v>
      </c>
      <c r="Z15" s="56">
        <f ca="1">SUM(INDIRECT("Z16:Z215"))</f>
        <v>1474.3999999999999</v>
      </c>
      <c r="AA15" s="56">
        <f ca="1">SUM(INDIRECT("AA16:AA215"))</f>
        <v>900</v>
      </c>
      <c r="AB15" s="56">
        <f ca="1">SUM(INDIRECT("AB16:AB215"))</f>
        <v>558.64</v>
      </c>
      <c r="AC15" s="56">
        <f ca="1">SUM(INDIRECT("AC16:AC215"))</f>
        <v>5647</v>
      </c>
      <c r="AD15" s="28">
        <f t="shared" ref="AD15" ca="1" si="0">IFERROR(IF(INDIRECT("$AC" &amp;ROW()) ="","",SUM(INDIRECT("J" &amp;ROW()),INDIRECT("R" &amp; ROW()))/INDIRECT("$AC" &amp;ROW())),"-")</f>
        <v>4.12777226846113</v>
      </c>
      <c r="AE15" s="28">
        <f t="shared" ref="AE15" ca="1" si="1">IFERROR(IF(INDIRECT("$AC"&amp;ROW())="","",SUM(INDIRECT("L"&amp;ROW()),INDIRECT("T"&amp;ROW()))/INDIRECT("$AC"&amp;ROW())),"-")</f>
        <v>6.5425482557109964</v>
      </c>
      <c r="AF15" s="28">
        <f t="shared" ref="AF15" ca="1" si="2">IFERROR(IF(INDIRECT("$AC" &amp;ROW())="","",SUM(INDIRECT("N" &amp;ROW()),INDIRECT("V" &amp;ROW()))/INDIRECT("$AC" &amp;ROW())),"-")</f>
        <v>0</v>
      </c>
      <c r="AG15" s="28">
        <f t="shared" ref="AG15" ca="1" si="3">IFERROR(IF(INDIRECT("$AC" &amp;ROW())="","",SUM(INDIRECT("P" &amp;ROW()),INDIRECT("X" &amp;ROW()))/INDIRECT("$AC" &amp;ROW())),"-")</f>
        <v>0</v>
      </c>
      <c r="AH15" s="28">
        <f ca="1">IFERROR(IF(INDIRECT("$AC" &amp;ROW())="","",INDIRECT("Z" &amp;ROW())/INDIRECT("$AC" &amp;ROW())),"-")</f>
        <v>0.26109438639985832</v>
      </c>
      <c r="AI15" s="28">
        <f ca="1">IFERROR(IF(INDIRECT("$AC" &amp;ROW())="","",INDIRECT("AB" &amp;ROW())/INDIRECT("$AC" &amp;ROW())),"-")</f>
        <v>9.8926863821498137E-2</v>
      </c>
      <c r="AJ15" s="28">
        <f ca="1">IFERROR(IF(AC15="","",SUM(J15,L15,N15,P15,R15,T15,V15,X15,Z15,AB15)/AC15),"-")</f>
        <v>11.030341774393483</v>
      </c>
      <c r="AK15" s="30">
        <f ca="1">IFERROR(IF(INDIRECT("I" &amp;ROW())="","",INDIRECT("J" &amp;ROW())/INDIRECT("I" &amp;ROW())),"-")</f>
        <v>0.88630051537212706</v>
      </c>
      <c r="AL15" s="30">
        <f ca="1">IFERROR(IF(INDIRECT("K" &amp;ROW())="","",INDIRECT("L" &amp;ROW())/INDIRECT("K" &amp;ROW())),"-")</f>
        <v>1.0834486249367301</v>
      </c>
      <c r="AM15" s="31" t="str">
        <f t="shared" ref="AM15" ca="1" si="4">IFERROR(IF(INDIRECT("M" &amp;ROW())="","",INDIRECT("N" &amp;ROW())/INDIRECT("M" &amp;ROW())),"-")</f>
        <v>-</v>
      </c>
      <c r="AN15" s="31" t="str">
        <f t="shared" ref="AN15" ca="1" si="5">IFERROR(IF(INDIRECT("O" &amp;ROW())="","",INDIRECT("P" &amp;ROW())/INDIRECT("O" &amp;ROW())),"-")</f>
        <v>-</v>
      </c>
      <c r="AO15" s="31">
        <f t="shared" ref="AO15" ca="1" si="6">IFERROR(IF(INDIRECT("Q" &amp;ROW())="","",INDIRECT("R" &amp;ROW())/INDIRECT("Q" &amp;ROW())),"-")</f>
        <v>0.76077645139979544</v>
      </c>
      <c r="AP15" s="31">
        <f t="shared" ref="AP15" ca="1" si="7">IFERROR(IF(INDIRECT("S" &amp;ROW())="","",INDIRECT("T" &amp;ROW())/INDIRECT("S" &amp;ROW())),"-")</f>
        <v>1.6839328855311484</v>
      </c>
      <c r="AQ15" s="31" t="str">
        <f t="shared" ref="AQ15" ca="1" si="8">IFERROR(IF(INDIRECT("U" &amp;ROW())="","",INDIRECT("V" &amp;ROW())/INDIRECT("U" &amp;ROW())),"-")</f>
        <v>-</v>
      </c>
      <c r="AR15" s="31" t="str">
        <f t="shared" ref="AR15" ca="1" si="9">IFERROR(IF(INDIRECT("W" &amp;ROW())="","",INDIRECT("X" &amp;ROW())/INDIRECT("W" &amp;ROW())),"-")</f>
        <v>-</v>
      </c>
      <c r="AS15" s="31">
        <f t="shared" ref="AS15" ca="1" si="10">IFERROR(IF(INDIRECT("Y" &amp;ROW())="","",INDIRECT("Z" &amp;ROW())/INDIRECT("Y" &amp;ROW())),"-")</f>
        <v>0.31484091394405295</v>
      </c>
      <c r="AT15" s="31">
        <f t="shared" ref="AT15" ca="1" si="11">IFERROR(IF(INDIRECT("AA" &amp;ROW())="","",INDIRECT("AB" &amp;ROW())/INDIRECT("AA" &amp;ROW())),"-")</f>
        <v>0.6207111111111111</v>
      </c>
    </row>
    <row r="16" spans="1:47" ht="30" x14ac:dyDescent="0.2">
      <c r="A16" s="32" t="str" cm="1">
        <f t="array" aca="1" ref="A16" ca="1">INDIRECT("D" &amp; ROW())&amp;INDIRECT("F" &amp; ROW())</f>
        <v>RXMT4CHILD BEARING INPATIENT</v>
      </c>
      <c r="D16" s="58" t="str" cm="1">
        <f t="array" aca="1" ref="D16" ca="1">IFERROR(VLOOKUP($E$5&amp;INDIRECT("E" &amp; ROW()),Sites,4,FALSE),"")</f>
        <v>RXMT4</v>
      </c>
      <c r="E16" s="83" t="s">
        <v>801</v>
      </c>
      <c r="F16" s="27" t="s">
        <v>11102</v>
      </c>
      <c r="G16" s="2" t="s">
        <v>16225</v>
      </c>
      <c r="H16" s="59"/>
      <c r="I16" s="3">
        <v>895.5</v>
      </c>
      <c r="J16" s="3">
        <v>671.25</v>
      </c>
      <c r="K16" s="3">
        <v>897</v>
      </c>
      <c r="L16" s="3">
        <v>772.01</v>
      </c>
      <c r="M16" s="3"/>
      <c r="N16" s="3"/>
      <c r="O16" s="3"/>
      <c r="P16" s="3"/>
      <c r="Q16" s="3">
        <v>315</v>
      </c>
      <c r="R16" s="3">
        <v>320.57</v>
      </c>
      <c r="S16" s="3">
        <v>315</v>
      </c>
      <c r="T16" s="3">
        <v>307.42</v>
      </c>
      <c r="U16" s="3"/>
      <c r="V16" s="3"/>
      <c r="W16" s="3"/>
      <c r="X16" s="3"/>
      <c r="Y16" s="3">
        <v>0</v>
      </c>
      <c r="Z16" s="3">
        <v>0</v>
      </c>
      <c r="AA16" s="3">
        <v>0</v>
      </c>
      <c r="AB16" s="3">
        <v>240.14</v>
      </c>
      <c r="AC16" s="3">
        <v>105</v>
      </c>
      <c r="AD16" s="4">
        <f ca="1">IF(A16="","",IFERROR((VLOOKUP(A16,A16:AC216,10,0)+VLOOKUP(A16,A16:AC216,18,0))/VLOOKUP(A16,A16:AC216,29,0),"-"))</f>
        <v>9.445904761904762</v>
      </c>
      <c r="AE16" s="4">
        <f ca="1">IF(A16="","",IFERROR((VLOOKUP(A16,A16:AC216,12,0)+VLOOKUP(A16,A16:AC216,20,0))/VLOOKUP(A16,A16:AC216,29,0),"-"))</f>
        <v>10.280285714285714</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2.2870476190476188</v>
      </c>
      <c r="AJ16" s="4">
        <f ca="1">IF(A16="","",IFERROR((VLOOKUP(A16,A16:AC216,10,0)+VLOOKUP(A16,A16:AC216,12,0)+VLOOKUP(A16,A16:AC216,14,0)+VLOOKUP(A16,A16:AC216,16,0)+VLOOKUP(A16,A16:AC216,18,0)+VLOOKUP(A16,A16:AC216,20,0)+VLOOKUP(A16,A16:AC216,22,0)+VLOOKUP(A16,A16:AC216,24,0)+VLOOKUP(A16,A16:AC216,26,0)+VLOOKUP(A16,A16:AC216,28,0))/VLOOKUP(A16,A16:AC216,29,0),"-"))</f>
        <v>22.013238095238094</v>
      </c>
      <c r="AK16" s="29">
        <f ca="1">IF(A16="","",IFERROR(VLOOKUP(A16,A16:AC216,10,0)/VLOOKUP(A16,A16:AC216,9,0),"-"))</f>
        <v>0.74958123953098832</v>
      </c>
      <c r="AL16" s="29">
        <f ca="1">IF(A16="","",IFERROR(VLOOKUP(A16,A16:AC216,12,0)/VLOOKUP(A16,A16:AC216,11,0),"-"))</f>
        <v>0.86065774804905237</v>
      </c>
      <c r="AM16" s="29" t="str">
        <f ca="1">IF(A16="","",IFERROR(VLOOKUP(A16,A16:AC216,14,0)/VLOOKUP(A16,A16:AC216,13,0),"-"))</f>
        <v>-</v>
      </c>
      <c r="AN16" s="29" t="str">
        <f ca="1">IF(A16="","",IFERROR(VLOOKUP(A16,A16:AC216,16,0)/VLOOKUP(A16,A16:AC216,15,0),"-"))</f>
        <v>-</v>
      </c>
      <c r="AO16" s="29">
        <f ca="1">IF(A16="","",IFERROR(VLOOKUP(A16,A16:AC216,18,0)/VLOOKUP(A16,A16:AC216,17,0),"-"))</f>
        <v>1.0176825396825397</v>
      </c>
      <c r="AP16" s="29">
        <f ca="1">IF(A16="","",IFERROR(VLOOKUP(A16,A16:AC216,20,0)/VLOOKUP(A16,A16:AC216,19,0),"-"))</f>
        <v>0.97593650793650799</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
      <c r="A17" s="32" t="str" cm="1">
        <f t="array" aca="1" ref="A17" ca="1">INDIRECT("D" &amp; ROW())&amp;INDIRECT("F" &amp; ROW())</f>
        <v>RXMT4CTC RESIDENTIAL REHABILITATION</v>
      </c>
      <c r="D17" s="58" t="str" cm="1">
        <f t="array" aca="1" ref="D17" ca="1">IFERROR(VLOOKUP($E$5&amp;INDIRECT("E" &amp; ROW()),Sites,4,FALSE),"")</f>
        <v>RXMT4</v>
      </c>
      <c r="E17" s="83" t="s">
        <v>801</v>
      </c>
      <c r="F17" s="27" t="s">
        <v>11103</v>
      </c>
      <c r="G17" s="2" t="s">
        <v>16129</v>
      </c>
      <c r="H17" s="59"/>
      <c r="I17" s="1">
        <v>910.93</v>
      </c>
      <c r="J17" s="1">
        <v>950</v>
      </c>
      <c r="K17" s="1">
        <v>1675.5</v>
      </c>
      <c r="L17" s="1">
        <v>1308.42</v>
      </c>
      <c r="M17" s="1"/>
      <c r="N17" s="1"/>
      <c r="O17" s="1"/>
      <c r="P17" s="1"/>
      <c r="Q17" s="5">
        <v>637.5</v>
      </c>
      <c r="R17" s="5">
        <v>396</v>
      </c>
      <c r="S17" s="6">
        <v>315</v>
      </c>
      <c r="T17" s="5">
        <v>757.5</v>
      </c>
      <c r="U17" s="5"/>
      <c r="V17" s="6"/>
      <c r="W17" s="6"/>
      <c r="X17" s="6"/>
      <c r="Y17" s="6">
        <v>0</v>
      </c>
      <c r="Z17" s="6">
        <v>0</v>
      </c>
      <c r="AA17" s="6">
        <v>0</v>
      </c>
      <c r="AB17" s="6">
        <v>0</v>
      </c>
      <c r="AC17" s="6">
        <v>716</v>
      </c>
      <c r="AD17" s="4">
        <f t="shared" ref="AD17:AD80" ca="1" si="12">IF(A17="","",IFERROR((VLOOKUP(A17,A17:AC217,10,0)+VLOOKUP(A17,A17:AC217,18,0))/VLOOKUP(A17,A17:AC217,29,0),"-"))</f>
        <v>1.8798882681564246</v>
      </c>
      <c r="AE17" s="4">
        <f t="shared" ref="AE17:AE80" ca="1" si="13">IF(A17="","",IFERROR((VLOOKUP(A17,A17:AC217,12,0)+VLOOKUP(A17,A17:AC217,20,0))/VLOOKUP(A17,A17:AC217,29,0),"-"))</f>
        <v>2.8853631284916204</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4.7652513966480452</v>
      </c>
      <c r="AK17" s="29">
        <f t="shared" ref="AK17:AK80" ca="1" si="19">IF(A17="","",IFERROR(VLOOKUP(A17,A17:AC217,10,0)/VLOOKUP(A17,A17:AC217,9,0),"-"))</f>
        <v>1.0428902330585226</v>
      </c>
      <c r="AL17" s="29">
        <f t="shared" ref="AL17:AL80" ca="1" si="20">IF(A17="","",IFERROR(VLOOKUP(A17,A17:AC217,12,0)/VLOOKUP(A17,A17:AC217,11,0),"-"))</f>
        <v>0.78091316025067148</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0.62117647058823533</v>
      </c>
      <c r="AP17" s="29">
        <f t="shared" ref="AP17:AP80" ca="1" si="24">IF(A17="","",IFERROR(VLOOKUP(A17,A17:AC217,20,0)/VLOOKUP(A17,A17:AC217,19,0),"-"))</f>
        <v>2.4047619047619047</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
      <c r="A18" s="32" t="str" cm="1">
        <f t="array" aca="1" ref="A18" ca="1">INDIRECT("D" &amp; ROW())&amp;INDIRECT("F" &amp; ROW())</f>
        <v>RXM54ENHANCED CARE WARD</v>
      </c>
      <c r="D18" s="58" t="str" cm="1">
        <f t="array" aca="1" ref="D18" ca="1">IFERROR(VLOOKUP($E$5&amp;INDIRECT("E" &amp; ROW()),Sites,4,FALSE),"")</f>
        <v>RXM54</v>
      </c>
      <c r="E18" s="83" t="s">
        <v>8206</v>
      </c>
      <c r="F18" s="27" t="s">
        <v>11109</v>
      </c>
      <c r="G18" s="2" t="s">
        <v>16225</v>
      </c>
      <c r="H18" s="59"/>
      <c r="I18" s="3">
        <v>1278.5999999999999</v>
      </c>
      <c r="J18" s="5">
        <v>1240.75</v>
      </c>
      <c r="K18" s="5">
        <v>1330.5</v>
      </c>
      <c r="L18" s="5">
        <v>1802.75</v>
      </c>
      <c r="M18" s="5"/>
      <c r="N18" s="5"/>
      <c r="O18" s="5"/>
      <c r="P18" s="5"/>
      <c r="Q18" s="5">
        <v>630</v>
      </c>
      <c r="R18" s="5">
        <v>388.5</v>
      </c>
      <c r="S18" s="6">
        <v>630</v>
      </c>
      <c r="T18" s="5">
        <v>1523.5</v>
      </c>
      <c r="U18" s="5"/>
      <c r="V18" s="6"/>
      <c r="W18" s="6"/>
      <c r="X18" s="6"/>
      <c r="Y18" s="6">
        <v>178</v>
      </c>
      <c r="Z18" s="6">
        <v>137.75</v>
      </c>
      <c r="AA18" s="6">
        <v>450</v>
      </c>
      <c r="AB18" s="6">
        <v>82.5</v>
      </c>
      <c r="AC18" s="6">
        <v>239</v>
      </c>
      <c r="AD18" s="4">
        <f t="shared" ca="1" si="12"/>
        <v>6.8169456066945608</v>
      </c>
      <c r="AE18" s="4">
        <f t="shared" ca="1" si="13"/>
        <v>13.917364016736402</v>
      </c>
      <c r="AF18" s="4">
        <f t="shared" ca="1" si="14"/>
        <v>0</v>
      </c>
      <c r="AG18" s="4">
        <f t="shared" ca="1" si="15"/>
        <v>0</v>
      </c>
      <c r="AH18" s="4">
        <f t="shared" ca="1" si="16"/>
        <v>0.57635983263598323</v>
      </c>
      <c r="AI18" s="4">
        <f t="shared" ca="1" si="17"/>
        <v>0.34518828451882844</v>
      </c>
      <c r="AJ18" s="4">
        <f t="shared" ca="1" si="18"/>
        <v>21.655857740585773</v>
      </c>
      <c r="AK18" s="29">
        <f t="shared" ca="1" si="19"/>
        <v>0.97039730955732839</v>
      </c>
      <c r="AL18" s="29">
        <f t="shared" ca="1" si="20"/>
        <v>1.3549417512213453</v>
      </c>
      <c r="AM18" s="29" t="str">
        <f t="shared" ca="1" si="21"/>
        <v>-</v>
      </c>
      <c r="AN18" s="29" t="str">
        <f t="shared" ca="1" si="22"/>
        <v>-</v>
      </c>
      <c r="AO18" s="29">
        <f t="shared" ca="1" si="23"/>
        <v>0.6166666666666667</v>
      </c>
      <c r="AP18" s="29">
        <f t="shared" ca="1" si="24"/>
        <v>2.4182539682539681</v>
      </c>
      <c r="AQ18" s="29" t="str">
        <f t="shared" ca="1" si="25"/>
        <v>-</v>
      </c>
      <c r="AR18" s="29" t="str">
        <f t="shared" ca="1" si="26"/>
        <v>-</v>
      </c>
      <c r="AS18" s="29">
        <f t="shared" ca="1" si="27"/>
        <v>0.773876404494382</v>
      </c>
      <c r="AT18" s="29">
        <f t="shared" ca="1" si="28"/>
        <v>0.18333333333333332</v>
      </c>
    </row>
    <row r="19" spans="1:46" ht="30" x14ac:dyDescent="0.2">
      <c r="A19" s="32" t="str" cm="1">
        <f t="array" aca="1" ref="A19" ca="1">INDIRECT("D" &amp; ROW())&amp;INDIRECT("F" &amp; ROW())</f>
        <v>RXM70HARTINGTON UNIT - MORTON WARD ADULT</v>
      </c>
      <c r="D19" s="58" t="str" cm="1">
        <f t="array" aca="1" ref="D19" ca="1">IFERROR(VLOOKUP($E$5&amp;INDIRECT("E" &amp; ROW()),Sites,4,FALSE),"")</f>
        <v>RXM70</v>
      </c>
      <c r="E19" s="83" t="s">
        <v>8196</v>
      </c>
      <c r="F19" s="27" t="s">
        <v>11107</v>
      </c>
      <c r="G19" s="2" t="s">
        <v>16225</v>
      </c>
      <c r="H19" s="59"/>
      <c r="I19" s="3">
        <v>1358.25</v>
      </c>
      <c r="J19" s="5">
        <v>1379.89</v>
      </c>
      <c r="K19" s="5">
        <v>1370.25</v>
      </c>
      <c r="L19" s="5">
        <v>1846.37</v>
      </c>
      <c r="M19" s="5"/>
      <c r="N19" s="5"/>
      <c r="O19" s="5"/>
      <c r="P19" s="5"/>
      <c r="Q19" s="5">
        <v>555</v>
      </c>
      <c r="R19" s="5">
        <v>350.75</v>
      </c>
      <c r="S19" s="6">
        <v>555</v>
      </c>
      <c r="T19" s="5">
        <v>1046.3399999999999</v>
      </c>
      <c r="U19" s="5"/>
      <c r="V19" s="6"/>
      <c r="W19" s="6"/>
      <c r="X19" s="6"/>
      <c r="Y19" s="6">
        <v>458.25</v>
      </c>
      <c r="Z19" s="6">
        <v>62.75</v>
      </c>
      <c r="AA19" s="6">
        <v>0</v>
      </c>
      <c r="AB19" s="6">
        <v>0</v>
      </c>
      <c r="AC19" s="6">
        <v>485</v>
      </c>
      <c r="AD19" s="4">
        <f t="shared" ca="1" si="12"/>
        <v>3.5683298969072168</v>
      </c>
      <c r="AE19" s="4">
        <f t="shared" ca="1" si="13"/>
        <v>5.9643505154639174</v>
      </c>
      <c r="AF19" s="4">
        <f t="shared" ca="1" si="14"/>
        <v>0</v>
      </c>
      <c r="AG19" s="4">
        <f t="shared" ca="1" si="15"/>
        <v>0</v>
      </c>
      <c r="AH19" s="4">
        <f t="shared" ca="1" si="16"/>
        <v>0.12938144329896908</v>
      </c>
      <c r="AI19" s="4">
        <f t="shared" ca="1" si="17"/>
        <v>0</v>
      </c>
      <c r="AJ19" s="4">
        <f t="shared" ca="1" si="18"/>
        <v>9.6620618556701032</v>
      </c>
      <c r="AK19" s="29">
        <f t="shared" ca="1" si="19"/>
        <v>1.0159322657831769</v>
      </c>
      <c r="AL19" s="29">
        <f t="shared" ca="1" si="20"/>
        <v>1.347469439883233</v>
      </c>
      <c r="AM19" s="29" t="str">
        <f t="shared" ca="1" si="21"/>
        <v>-</v>
      </c>
      <c r="AN19" s="29" t="str">
        <f t="shared" ca="1" si="22"/>
        <v>-</v>
      </c>
      <c r="AO19" s="29">
        <f t="shared" ca="1" si="23"/>
        <v>0.63198198198198197</v>
      </c>
      <c r="AP19" s="29">
        <f t="shared" ca="1" si="24"/>
        <v>1.8852972972972972</v>
      </c>
      <c r="AQ19" s="29" t="str">
        <f t="shared" ca="1" si="25"/>
        <v>-</v>
      </c>
      <c r="AR19" s="29" t="str">
        <f t="shared" ca="1" si="26"/>
        <v>-</v>
      </c>
      <c r="AS19" s="29">
        <f t="shared" ca="1" si="27"/>
        <v>0.13693398799781778</v>
      </c>
      <c r="AT19" s="29" t="str">
        <f t="shared" ca="1" si="28"/>
        <v>-</v>
      </c>
    </row>
    <row r="20" spans="1:46" ht="45" x14ac:dyDescent="0.2">
      <c r="A20" s="32" t="str" cm="1">
        <f t="array" aca="1" ref="A20" ca="1">INDIRECT("D" &amp; ROW())&amp;INDIRECT("F" &amp; ROW())</f>
        <v>RXM71HARTINGTON UNIT - PLEASLEY WARD ADULT</v>
      </c>
      <c r="D20" s="58" t="str" cm="1">
        <f t="array" aca="1" ref="D20" ca="1">IFERROR(VLOOKUP($E$5&amp;INDIRECT("E" &amp; ROW()),Sites,4,FALSE),"")</f>
        <v>RXM71</v>
      </c>
      <c r="E20" s="83" t="s">
        <v>8202</v>
      </c>
      <c r="F20" s="27" t="s">
        <v>11108</v>
      </c>
      <c r="G20" s="2" t="s">
        <v>16225</v>
      </c>
      <c r="H20" s="84" t="s">
        <v>16237</v>
      </c>
      <c r="I20" s="3">
        <v>1524.75</v>
      </c>
      <c r="J20" s="5">
        <v>1056.0999999999999</v>
      </c>
      <c r="K20" s="5">
        <v>1367.1</v>
      </c>
      <c r="L20" s="5">
        <v>1114.02</v>
      </c>
      <c r="M20" s="5"/>
      <c r="N20" s="5"/>
      <c r="O20" s="5"/>
      <c r="P20" s="5"/>
      <c r="Q20" s="5">
        <v>555</v>
      </c>
      <c r="R20" s="5">
        <v>259.41000000000003</v>
      </c>
      <c r="S20" s="6">
        <v>555</v>
      </c>
      <c r="T20" s="5">
        <v>985.14</v>
      </c>
      <c r="U20" s="5"/>
      <c r="V20" s="6"/>
      <c r="W20" s="6"/>
      <c r="X20" s="6"/>
      <c r="Y20" s="6">
        <v>450.25</v>
      </c>
      <c r="Z20" s="6">
        <v>215.85</v>
      </c>
      <c r="AA20" s="6">
        <v>0</v>
      </c>
      <c r="AB20" s="6">
        <v>0</v>
      </c>
      <c r="AC20" s="6">
        <v>447</v>
      </c>
      <c r="AD20" s="4">
        <f t="shared" ca="1" si="12"/>
        <v>2.9429753914988814</v>
      </c>
      <c r="AE20" s="4">
        <f t="shared" ca="1" si="13"/>
        <v>4.696107382550335</v>
      </c>
      <c r="AF20" s="4">
        <f t="shared" ca="1" si="14"/>
        <v>0</v>
      </c>
      <c r="AG20" s="4">
        <f t="shared" ca="1" si="15"/>
        <v>0</v>
      </c>
      <c r="AH20" s="4">
        <f t="shared" ca="1" si="16"/>
        <v>0.48288590604026843</v>
      </c>
      <c r="AI20" s="4">
        <f t="shared" ca="1" si="17"/>
        <v>0</v>
      </c>
      <c r="AJ20" s="4">
        <f t="shared" ca="1" si="18"/>
        <v>8.1219686800894841</v>
      </c>
      <c r="AK20" s="29">
        <f t="shared" ca="1" si="19"/>
        <v>0.69263813739957369</v>
      </c>
      <c r="AL20" s="29">
        <f t="shared" ca="1" si="20"/>
        <v>0.8148782093482555</v>
      </c>
      <c r="AM20" s="29" t="str">
        <f t="shared" ca="1" si="21"/>
        <v>-</v>
      </c>
      <c r="AN20" s="29" t="str">
        <f t="shared" ca="1" si="22"/>
        <v>-</v>
      </c>
      <c r="AO20" s="29">
        <f t="shared" ca="1" si="23"/>
        <v>0.46740540540540543</v>
      </c>
      <c r="AP20" s="29">
        <f t="shared" ca="1" si="24"/>
        <v>1.775027027027027</v>
      </c>
      <c r="AQ20" s="29" t="str">
        <f t="shared" ca="1" si="25"/>
        <v>-</v>
      </c>
      <c r="AR20" s="29" t="str">
        <f t="shared" ca="1" si="26"/>
        <v>-</v>
      </c>
      <c r="AS20" s="29">
        <f t="shared" ca="1" si="27"/>
        <v>0.47940033314825098</v>
      </c>
      <c r="AT20" s="29" t="str">
        <f t="shared" ca="1" si="28"/>
        <v>-</v>
      </c>
    </row>
    <row r="21" spans="1:46" ht="30" x14ac:dyDescent="0.2">
      <c r="A21" s="32" t="str" cm="1">
        <f t="array" aca="1" ref="A21" ca="1">INDIRECT("D" &amp; ROW())&amp;INDIRECT("F" &amp; ROW())</f>
        <v>RXM76HARTINGTON UNIT - TANSLEY WARD ADULT</v>
      </c>
      <c r="D21" s="58" t="str" cm="1">
        <f t="array" aca="1" ref="D21" ca="1">IFERROR(VLOOKUP($E$5&amp;INDIRECT("E" &amp; ROW()),Sites,4,FALSE),"")</f>
        <v>RXM76</v>
      </c>
      <c r="E21" s="85" t="s">
        <v>8212</v>
      </c>
      <c r="F21" s="27" t="s">
        <v>11110</v>
      </c>
      <c r="G21" s="2" t="s">
        <v>16225</v>
      </c>
      <c r="H21" s="59"/>
      <c r="I21" s="3">
        <v>1523</v>
      </c>
      <c r="J21" s="5">
        <v>1241.3800000000001</v>
      </c>
      <c r="K21" s="5">
        <v>1372.5</v>
      </c>
      <c r="L21" s="5">
        <v>1711.16</v>
      </c>
      <c r="M21" s="5"/>
      <c r="N21" s="5"/>
      <c r="O21" s="5"/>
      <c r="P21" s="5"/>
      <c r="Q21" s="5">
        <v>563.58000000000004</v>
      </c>
      <c r="R21" s="5">
        <v>464.84</v>
      </c>
      <c r="S21" s="6">
        <v>563.58000000000004</v>
      </c>
      <c r="T21" s="5">
        <v>1103.49</v>
      </c>
      <c r="U21" s="5"/>
      <c r="V21" s="6"/>
      <c r="W21" s="6"/>
      <c r="X21" s="6"/>
      <c r="Y21" s="6">
        <v>915</v>
      </c>
      <c r="Z21" s="6">
        <v>159.5</v>
      </c>
      <c r="AA21" s="6">
        <v>0</v>
      </c>
      <c r="AB21" s="6">
        <v>0</v>
      </c>
      <c r="AC21" s="6">
        <v>389</v>
      </c>
      <c r="AD21" s="4">
        <f t="shared" ca="1" si="12"/>
        <v>4.3861696658097689</v>
      </c>
      <c r="AE21" s="4">
        <f t="shared" ca="1" si="13"/>
        <v>7.23560411311054</v>
      </c>
      <c r="AF21" s="4">
        <f t="shared" ca="1" si="14"/>
        <v>0</v>
      </c>
      <c r="AG21" s="4">
        <f t="shared" ca="1" si="15"/>
        <v>0</v>
      </c>
      <c r="AH21" s="4">
        <f t="shared" ca="1" si="16"/>
        <v>0.41002570694087404</v>
      </c>
      <c r="AI21" s="4">
        <f t="shared" ca="1" si="17"/>
        <v>0</v>
      </c>
      <c r="AJ21" s="4">
        <f t="shared" ca="1" si="18"/>
        <v>12.031799485861182</v>
      </c>
      <c r="AK21" s="29">
        <f t="shared" ca="1" si="19"/>
        <v>0.81508864084044652</v>
      </c>
      <c r="AL21" s="29">
        <f t="shared" ca="1" si="20"/>
        <v>1.2467468123861567</v>
      </c>
      <c r="AM21" s="29" t="str">
        <f t="shared" ca="1" si="21"/>
        <v>-</v>
      </c>
      <c r="AN21" s="29" t="str">
        <f t="shared" ca="1" si="22"/>
        <v>-</v>
      </c>
      <c r="AO21" s="29">
        <f t="shared" ca="1" si="23"/>
        <v>0.82479860889314727</v>
      </c>
      <c r="AP21" s="29">
        <f t="shared" ca="1" si="24"/>
        <v>1.9580006387735547</v>
      </c>
      <c r="AQ21" s="29" t="str">
        <f t="shared" ca="1" si="25"/>
        <v>-</v>
      </c>
      <c r="AR21" s="29" t="str">
        <f t="shared" ca="1" si="26"/>
        <v>-</v>
      </c>
      <c r="AS21" s="29">
        <f t="shared" ca="1" si="27"/>
        <v>0.17431693989071037</v>
      </c>
      <c r="AT21" s="29" t="str">
        <f t="shared" ca="1" si="28"/>
        <v>-</v>
      </c>
    </row>
    <row r="22" spans="1:46" ht="45" x14ac:dyDescent="0.2">
      <c r="A22" s="32" t="str" cm="1">
        <f t="array" aca="1" ref="A22" ca="1">INDIRECT("D" &amp; ROW())&amp;INDIRECT("F" &amp; ROW())</f>
        <v>RXM30KEDLESTON LOW SECURE UNIT</v>
      </c>
      <c r="D22" s="58" t="str" cm="1">
        <f t="array" aca="1" ref="D22" ca="1">IFERROR(VLOOKUP($E$5&amp;INDIRECT("E" &amp; ROW()),Sites,4,FALSE),"")</f>
        <v>RXM30</v>
      </c>
      <c r="E22" s="85" t="s">
        <v>8188</v>
      </c>
      <c r="F22" s="27" t="s">
        <v>11106</v>
      </c>
      <c r="G22" s="2" t="s">
        <v>16231</v>
      </c>
      <c r="H22" s="59"/>
      <c r="I22" s="3">
        <v>1856.67</v>
      </c>
      <c r="J22" s="5">
        <v>1829.16</v>
      </c>
      <c r="K22" s="5">
        <v>2239</v>
      </c>
      <c r="L22" s="5">
        <v>1972.49</v>
      </c>
      <c r="M22" s="5"/>
      <c r="N22" s="5"/>
      <c r="O22" s="5"/>
      <c r="P22" s="5"/>
      <c r="Q22" s="5">
        <v>615</v>
      </c>
      <c r="R22" s="5">
        <v>615</v>
      </c>
      <c r="S22" s="6">
        <v>1230</v>
      </c>
      <c r="T22" s="5">
        <v>1303.92</v>
      </c>
      <c r="U22" s="5"/>
      <c r="V22" s="6"/>
      <c r="W22" s="6"/>
      <c r="X22" s="6"/>
      <c r="Y22" s="6">
        <v>0</v>
      </c>
      <c r="Z22" s="6">
        <v>0</v>
      </c>
      <c r="AA22" s="6">
        <v>225</v>
      </c>
      <c r="AB22" s="6">
        <v>52.5</v>
      </c>
      <c r="AC22" s="6">
        <v>432</v>
      </c>
      <c r="AD22" s="4">
        <f t="shared" ca="1" si="12"/>
        <v>5.6577777777777776</v>
      </c>
      <c r="AE22" s="4">
        <f t="shared" ca="1" si="13"/>
        <v>7.5842824074074073</v>
      </c>
      <c r="AF22" s="4">
        <f t="shared" ca="1" si="14"/>
        <v>0</v>
      </c>
      <c r="AG22" s="4">
        <f t="shared" ca="1" si="15"/>
        <v>0</v>
      </c>
      <c r="AH22" s="4">
        <f t="shared" ca="1" si="16"/>
        <v>0</v>
      </c>
      <c r="AI22" s="4">
        <f t="shared" ca="1" si="17"/>
        <v>0.12152777777777778</v>
      </c>
      <c r="AJ22" s="4">
        <f t="shared" ca="1" si="18"/>
        <v>13.363587962962962</v>
      </c>
      <c r="AK22" s="29">
        <f t="shared" ca="1" si="19"/>
        <v>0.98518315047908356</v>
      </c>
      <c r="AL22" s="29">
        <f t="shared" ca="1" si="20"/>
        <v>0.88096918267083524</v>
      </c>
      <c r="AM22" s="29" t="str">
        <f t="shared" ca="1" si="21"/>
        <v>-</v>
      </c>
      <c r="AN22" s="29" t="str">
        <f t="shared" ca="1" si="22"/>
        <v>-</v>
      </c>
      <c r="AO22" s="29">
        <f t="shared" ca="1" si="23"/>
        <v>1</v>
      </c>
      <c r="AP22" s="29">
        <f t="shared" ca="1" si="24"/>
        <v>1.0600975609756098</v>
      </c>
      <c r="AQ22" s="29" t="str">
        <f t="shared" ca="1" si="25"/>
        <v>-</v>
      </c>
      <c r="AR22" s="29" t="str">
        <f t="shared" ca="1" si="26"/>
        <v>-</v>
      </c>
      <c r="AS22" s="29" t="str">
        <f t="shared" ca="1" si="27"/>
        <v>-</v>
      </c>
      <c r="AT22" s="29">
        <f t="shared" ca="1" si="28"/>
        <v>0.23333333333333334</v>
      </c>
    </row>
    <row r="23" spans="1:46" ht="30" x14ac:dyDescent="0.2">
      <c r="A23" s="32" t="str" cm="1">
        <f t="array" aca="1" ref="A23" ca="1">INDIRECT("D" &amp; ROW())&amp;INDIRECT("F" &amp; ROW())</f>
        <v>RXMT4KINGSWAY CUBLEY COURT - FEMALE</v>
      </c>
      <c r="D23" s="58" t="str" cm="1">
        <f t="array" aca="1" ref="D23" ca="1">IFERROR(VLOOKUP($E$5&amp;INDIRECT("E" &amp; ROW()),Sites,4,FALSE),"")</f>
        <v>RXMT4</v>
      </c>
      <c r="E23" s="85" t="s">
        <v>801</v>
      </c>
      <c r="F23" s="27" t="s">
        <v>11104</v>
      </c>
      <c r="G23" s="2" t="s">
        <v>16237</v>
      </c>
      <c r="H23" s="59"/>
      <c r="I23" s="3">
        <v>1339.34</v>
      </c>
      <c r="J23" s="5">
        <v>990.19</v>
      </c>
      <c r="K23" s="5">
        <v>1882.67</v>
      </c>
      <c r="L23" s="5">
        <v>2032.23</v>
      </c>
      <c r="M23" s="5"/>
      <c r="N23" s="5"/>
      <c r="O23" s="5"/>
      <c r="P23" s="5"/>
      <c r="Q23" s="5">
        <v>624.9</v>
      </c>
      <c r="R23" s="5">
        <v>567.53</v>
      </c>
      <c r="S23" s="6">
        <v>1250.0999999999999</v>
      </c>
      <c r="T23" s="5">
        <v>1189.93</v>
      </c>
      <c r="U23" s="5"/>
      <c r="V23" s="6"/>
      <c r="W23" s="6"/>
      <c r="X23" s="6"/>
      <c r="Y23" s="6">
        <v>450</v>
      </c>
      <c r="Z23" s="6">
        <v>0</v>
      </c>
      <c r="AA23" s="6">
        <v>0</v>
      </c>
      <c r="AB23" s="6">
        <v>0</v>
      </c>
      <c r="AC23" s="6">
        <v>297</v>
      </c>
      <c r="AD23" s="4">
        <f t="shared" ca="1" si="12"/>
        <v>5.2448484848484851</v>
      </c>
      <c r="AE23" s="4">
        <f t="shared" ca="1" si="13"/>
        <v>10.849023569023569</v>
      </c>
      <c r="AF23" s="4">
        <f t="shared" ca="1" si="14"/>
        <v>0</v>
      </c>
      <c r="AG23" s="4">
        <f t="shared" ca="1" si="15"/>
        <v>0</v>
      </c>
      <c r="AH23" s="4">
        <f t="shared" ca="1" si="16"/>
        <v>0</v>
      </c>
      <c r="AI23" s="4">
        <f t="shared" ca="1" si="17"/>
        <v>0</v>
      </c>
      <c r="AJ23" s="4">
        <f t="shared" ca="1" si="18"/>
        <v>16.093872053872055</v>
      </c>
      <c r="AK23" s="29">
        <f t="shared" ca="1" si="19"/>
        <v>0.73931189989099122</v>
      </c>
      <c r="AL23" s="29">
        <f t="shared" ca="1" si="20"/>
        <v>1.0794403692628023</v>
      </c>
      <c r="AM23" s="29" t="str">
        <f t="shared" ca="1" si="21"/>
        <v>-</v>
      </c>
      <c r="AN23" s="29" t="str">
        <f t="shared" ca="1" si="22"/>
        <v>-</v>
      </c>
      <c r="AO23" s="29">
        <f t="shared" ca="1" si="23"/>
        <v>0.90819331092974875</v>
      </c>
      <c r="AP23" s="29">
        <f t="shared" ca="1" si="24"/>
        <v>0.95186785057195433</v>
      </c>
      <c r="AQ23" s="29" t="str">
        <f t="shared" ca="1" si="25"/>
        <v>-</v>
      </c>
      <c r="AR23" s="29" t="str">
        <f t="shared" ca="1" si="26"/>
        <v>-</v>
      </c>
      <c r="AS23" s="29">
        <f t="shared" ca="1" si="27"/>
        <v>0</v>
      </c>
      <c r="AT23" s="29" t="str">
        <f t="shared" ca="1" si="28"/>
        <v>-</v>
      </c>
    </row>
    <row r="24" spans="1:46" ht="30" x14ac:dyDescent="0.2">
      <c r="A24" s="32" t="str" cm="1">
        <f t="array" aca="1" ref="A24" ca="1">INDIRECT("D" &amp; ROW())&amp;INDIRECT("F" &amp; ROW())</f>
        <v>RXMT4KINGSWAY CUBLEY COURT - MALE</v>
      </c>
      <c r="D24" s="58" t="str" cm="1">
        <f t="array" aca="1" ref="D24" ca="1">IFERROR(VLOOKUP($E$5&amp;INDIRECT("E" &amp; ROW()),Sites,4,FALSE),"")</f>
        <v>RXMT4</v>
      </c>
      <c r="E24" s="85" t="s">
        <v>801</v>
      </c>
      <c r="F24" s="27" t="s">
        <v>11105</v>
      </c>
      <c r="G24" s="2" t="s">
        <v>16237</v>
      </c>
      <c r="H24" s="59"/>
      <c r="I24" s="3">
        <v>1573</v>
      </c>
      <c r="J24" s="5">
        <v>1261.9100000000001</v>
      </c>
      <c r="K24" s="5">
        <v>2528.98</v>
      </c>
      <c r="L24" s="5">
        <v>2959.82</v>
      </c>
      <c r="M24" s="5"/>
      <c r="N24" s="5"/>
      <c r="O24" s="5"/>
      <c r="P24" s="5"/>
      <c r="Q24" s="5">
        <v>624.9</v>
      </c>
      <c r="R24" s="5">
        <v>527.64</v>
      </c>
      <c r="S24" s="6">
        <v>937.5</v>
      </c>
      <c r="T24" s="5">
        <v>1356.21</v>
      </c>
      <c r="U24" s="5"/>
      <c r="V24" s="6"/>
      <c r="W24" s="6"/>
      <c r="X24" s="6"/>
      <c r="Y24" s="6">
        <v>450</v>
      </c>
      <c r="Z24" s="6">
        <v>158.75</v>
      </c>
      <c r="AA24" s="6">
        <v>0</v>
      </c>
      <c r="AB24" s="6">
        <v>0</v>
      </c>
      <c r="AC24" s="6">
        <v>206</v>
      </c>
      <c r="AD24" s="4">
        <f t="shared" ca="1" si="12"/>
        <v>8.6871359223300981</v>
      </c>
      <c r="AE24" s="4">
        <f t="shared" ca="1" si="13"/>
        <v>20.951601941747576</v>
      </c>
      <c r="AF24" s="4">
        <f t="shared" ca="1" si="14"/>
        <v>0</v>
      </c>
      <c r="AG24" s="4">
        <f t="shared" ca="1" si="15"/>
        <v>0</v>
      </c>
      <c r="AH24" s="4">
        <f t="shared" ca="1" si="16"/>
        <v>0.77063106796116509</v>
      </c>
      <c r="AI24" s="4">
        <f t="shared" ca="1" si="17"/>
        <v>0</v>
      </c>
      <c r="AJ24" s="4">
        <f t="shared" ca="1" si="18"/>
        <v>30.409368932038838</v>
      </c>
      <c r="AK24" s="29">
        <f t="shared" ca="1" si="19"/>
        <v>0.80223140495867773</v>
      </c>
      <c r="AL24" s="29">
        <f t="shared" ca="1" si="20"/>
        <v>1.170361173279346</v>
      </c>
      <c r="AM24" s="29" t="str">
        <f t="shared" ca="1" si="21"/>
        <v>-</v>
      </c>
      <c r="AN24" s="29" t="str">
        <f t="shared" ca="1" si="22"/>
        <v>-</v>
      </c>
      <c r="AO24" s="29">
        <f t="shared" ca="1" si="23"/>
        <v>0.8443590974555929</v>
      </c>
      <c r="AP24" s="29">
        <f t="shared" ca="1" si="24"/>
        <v>1.4466240000000001</v>
      </c>
      <c r="AQ24" s="29" t="str">
        <f t="shared" ca="1" si="25"/>
        <v>-</v>
      </c>
      <c r="AR24" s="29" t="str">
        <f t="shared" ca="1" si="26"/>
        <v>-</v>
      </c>
      <c r="AS24" s="29">
        <f t="shared" ca="1" si="27"/>
        <v>0.3527777777777778</v>
      </c>
      <c r="AT24" s="29" t="str">
        <f t="shared" ca="1" si="28"/>
        <v>-</v>
      </c>
    </row>
    <row r="25" spans="1:46" ht="30" x14ac:dyDescent="0.2">
      <c r="A25" s="32" t="str" cm="1">
        <f t="array" aca="1" ref="A25" ca="1">INDIRECT("D" &amp; ROW())&amp;INDIRECT("F" &amp; ROW())</f>
        <v>RXM63LONDON ROAD COMMUNITY HOSPITAL - WARD 1 OP</v>
      </c>
      <c r="D25" s="58" t="str" cm="1">
        <f t="array" aca="1" ref="D25" ca="1">IFERROR(VLOOKUP($E$5&amp;INDIRECT("E" &amp; ROW()),Sites,4,FALSE),"")</f>
        <v>RXM63</v>
      </c>
      <c r="E25" s="85" t="s">
        <v>8224</v>
      </c>
      <c r="F25" s="27" t="s">
        <v>11111</v>
      </c>
      <c r="G25" s="2" t="s">
        <v>16237</v>
      </c>
      <c r="H25" s="59"/>
      <c r="I25" s="3">
        <v>1620</v>
      </c>
      <c r="J25" s="5">
        <v>1295.56</v>
      </c>
      <c r="K25" s="5">
        <v>1433</v>
      </c>
      <c r="L25" s="5">
        <v>1556.52</v>
      </c>
      <c r="M25" s="5"/>
      <c r="N25" s="5"/>
      <c r="O25" s="5"/>
      <c r="P25" s="5"/>
      <c r="Q25" s="5">
        <v>623.9</v>
      </c>
      <c r="R25" s="5">
        <v>632.91</v>
      </c>
      <c r="S25" s="6">
        <v>624.9</v>
      </c>
      <c r="T25" s="5">
        <v>970.66</v>
      </c>
      <c r="U25" s="5"/>
      <c r="V25" s="6"/>
      <c r="W25" s="6"/>
      <c r="X25" s="6"/>
      <c r="Y25" s="6">
        <v>0</v>
      </c>
      <c r="Z25" s="6">
        <v>0</v>
      </c>
      <c r="AA25" s="6">
        <v>0</v>
      </c>
      <c r="AB25" s="6">
        <v>0</v>
      </c>
      <c r="AC25" s="6">
        <v>460</v>
      </c>
      <c r="AD25" s="4">
        <f t="shared" ca="1" si="12"/>
        <v>4.1923260869565215</v>
      </c>
      <c r="AE25" s="4">
        <f t="shared" ca="1" si="13"/>
        <v>5.4938695652173912</v>
      </c>
      <c r="AF25" s="4">
        <f t="shared" ca="1" si="14"/>
        <v>0</v>
      </c>
      <c r="AG25" s="4">
        <f t="shared" ca="1" si="15"/>
        <v>0</v>
      </c>
      <c r="AH25" s="4">
        <f t="shared" ca="1" si="16"/>
        <v>0</v>
      </c>
      <c r="AI25" s="4">
        <f t="shared" ca="1" si="17"/>
        <v>0</v>
      </c>
      <c r="AJ25" s="4">
        <f t="shared" ca="1" si="18"/>
        <v>9.6861956521739128</v>
      </c>
      <c r="AK25" s="29">
        <f t="shared" ca="1" si="19"/>
        <v>0.79972839506172833</v>
      </c>
      <c r="AL25" s="29">
        <f t="shared" ca="1" si="20"/>
        <v>1.0861967899511513</v>
      </c>
      <c r="AM25" s="29" t="str">
        <f t="shared" ca="1" si="21"/>
        <v>-</v>
      </c>
      <c r="AN25" s="29" t="str">
        <f t="shared" ca="1" si="22"/>
        <v>-</v>
      </c>
      <c r="AO25" s="29">
        <f t="shared" ca="1" si="23"/>
        <v>1.014441416893733</v>
      </c>
      <c r="AP25" s="29">
        <f t="shared" ca="1" si="24"/>
        <v>1.5533045287245959</v>
      </c>
      <c r="AQ25" s="29" t="str">
        <f t="shared" ca="1" si="25"/>
        <v>-</v>
      </c>
      <c r="AR25" s="29" t="str">
        <f t="shared" ca="1" si="26"/>
        <v>-</v>
      </c>
      <c r="AS25" s="29" t="str">
        <f t="shared" ca="1" si="27"/>
        <v>-</v>
      </c>
      <c r="AT25" s="29" t="str">
        <f t="shared" ca="1" si="28"/>
        <v>-</v>
      </c>
    </row>
    <row r="26" spans="1:46" ht="30" x14ac:dyDescent="0.2">
      <c r="A26" s="32" t="str" cm="1">
        <f t="array" aca="1" ref="A26" ca="1">INDIRECT("D" &amp; ROW())&amp;INDIRECT("F" &amp; ROW())</f>
        <v>RXM77RADBOURNE UNIT - WARD 33 ADULT ACUTE INPATIENT</v>
      </c>
      <c r="D26" s="58" t="str" cm="1">
        <f t="array" aca="1" ref="D26" ca="1">IFERROR(VLOOKUP($E$5&amp;INDIRECT("E" &amp; ROW()),Sites,4,FALSE),"")</f>
        <v>RXM77</v>
      </c>
      <c r="E26" s="85" t="s">
        <v>8230</v>
      </c>
      <c r="F26" s="27" t="s">
        <v>11112</v>
      </c>
      <c r="G26" s="2" t="s">
        <v>16225</v>
      </c>
      <c r="H26" s="59"/>
      <c r="I26" s="3">
        <v>1311</v>
      </c>
      <c r="J26" s="5">
        <v>1369.9</v>
      </c>
      <c r="K26" s="5">
        <v>1103.5</v>
      </c>
      <c r="L26" s="5">
        <v>1174.5</v>
      </c>
      <c r="M26" s="5"/>
      <c r="N26" s="5"/>
      <c r="O26" s="5"/>
      <c r="P26" s="5"/>
      <c r="Q26" s="5">
        <v>630</v>
      </c>
      <c r="R26" s="5">
        <v>630</v>
      </c>
      <c r="S26" s="6">
        <v>315</v>
      </c>
      <c r="T26" s="5">
        <v>799.39</v>
      </c>
      <c r="U26" s="5"/>
      <c r="V26" s="6"/>
      <c r="W26" s="6"/>
      <c r="X26" s="6"/>
      <c r="Y26" s="6">
        <v>435</v>
      </c>
      <c r="Z26" s="6">
        <v>201</v>
      </c>
      <c r="AA26" s="6">
        <v>0</v>
      </c>
      <c r="AB26" s="6">
        <v>0</v>
      </c>
      <c r="AC26" s="6">
        <v>483</v>
      </c>
      <c r="AD26" s="4">
        <f t="shared" ca="1" si="12"/>
        <v>4.1405797101449275</v>
      </c>
      <c r="AE26" s="4">
        <f t="shared" ca="1" si="13"/>
        <v>4.0867287784679087</v>
      </c>
      <c r="AF26" s="4">
        <f t="shared" ca="1" si="14"/>
        <v>0</v>
      </c>
      <c r="AG26" s="4">
        <f t="shared" ca="1" si="15"/>
        <v>0</v>
      </c>
      <c r="AH26" s="4">
        <f t="shared" ca="1" si="16"/>
        <v>0.41614906832298137</v>
      </c>
      <c r="AI26" s="4">
        <f t="shared" ca="1" si="17"/>
        <v>0</v>
      </c>
      <c r="AJ26" s="4">
        <f t="shared" ca="1" si="18"/>
        <v>8.6434575569358181</v>
      </c>
      <c r="AK26" s="29">
        <f t="shared" ca="1" si="19"/>
        <v>1.0449275362318842</v>
      </c>
      <c r="AL26" s="29">
        <f t="shared" ca="1" si="20"/>
        <v>1.0643407340280924</v>
      </c>
      <c r="AM26" s="29" t="str">
        <f t="shared" ca="1" si="21"/>
        <v>-</v>
      </c>
      <c r="AN26" s="29" t="str">
        <f t="shared" ca="1" si="22"/>
        <v>-</v>
      </c>
      <c r="AO26" s="29">
        <f t="shared" ca="1" si="23"/>
        <v>1</v>
      </c>
      <c r="AP26" s="29">
        <f t="shared" ca="1" si="24"/>
        <v>2.5377460317460319</v>
      </c>
      <c r="AQ26" s="29" t="str">
        <f t="shared" ca="1" si="25"/>
        <v>-</v>
      </c>
      <c r="AR26" s="29" t="str">
        <f t="shared" ca="1" si="26"/>
        <v>-</v>
      </c>
      <c r="AS26" s="29">
        <f t="shared" ca="1" si="27"/>
        <v>0.46206896551724136</v>
      </c>
      <c r="AT26" s="29" t="str">
        <f t="shared" ca="1" si="28"/>
        <v>-</v>
      </c>
    </row>
    <row r="27" spans="1:46" ht="30" x14ac:dyDescent="0.2">
      <c r="A27" s="32" t="str" cm="1">
        <f t="array" aca="1" ref="A27" ca="1">INDIRECT("D" &amp; ROW())&amp;INDIRECT("F" &amp; ROW())</f>
        <v>RXM78RADBOURNE UNIT - WARD 34 ADULT ACUTE INPATIENT</v>
      </c>
      <c r="D27" s="58" t="str" cm="1">
        <f t="array" aca="1" ref="D27" ca="1">IFERROR(VLOOKUP($E$5&amp;INDIRECT("E" &amp; ROW()),Sites,4,FALSE),"")</f>
        <v>RXM78</v>
      </c>
      <c r="E27" s="85" t="s">
        <v>8232</v>
      </c>
      <c r="F27" s="27" t="s">
        <v>11113</v>
      </c>
      <c r="G27" s="2" t="s">
        <v>16225</v>
      </c>
      <c r="H27" s="59"/>
      <c r="I27" s="3">
        <v>1347.5</v>
      </c>
      <c r="J27" s="5">
        <v>1068.17</v>
      </c>
      <c r="K27" s="5">
        <v>1104.5</v>
      </c>
      <c r="L27" s="5">
        <v>1680.92</v>
      </c>
      <c r="M27" s="5"/>
      <c r="N27" s="5"/>
      <c r="O27" s="5"/>
      <c r="P27" s="5"/>
      <c r="Q27" s="5">
        <v>630</v>
      </c>
      <c r="R27" s="5">
        <v>452</v>
      </c>
      <c r="S27" s="6">
        <v>315</v>
      </c>
      <c r="T27" s="5">
        <v>1012.5</v>
      </c>
      <c r="U27" s="5"/>
      <c r="V27" s="6"/>
      <c r="W27" s="6"/>
      <c r="X27" s="6"/>
      <c r="Y27" s="6">
        <v>447.5</v>
      </c>
      <c r="Z27" s="6">
        <v>323</v>
      </c>
      <c r="AA27" s="6">
        <v>0</v>
      </c>
      <c r="AB27" s="6">
        <v>0</v>
      </c>
      <c r="AC27" s="6">
        <v>544</v>
      </c>
      <c r="AD27" s="4">
        <f t="shared" ca="1" si="12"/>
        <v>2.7944301470588235</v>
      </c>
      <c r="AE27" s="4">
        <f t="shared" ca="1" si="13"/>
        <v>4.951139705882353</v>
      </c>
      <c r="AF27" s="4">
        <f t="shared" ca="1" si="14"/>
        <v>0</v>
      </c>
      <c r="AG27" s="4">
        <f t="shared" ca="1" si="15"/>
        <v>0</v>
      </c>
      <c r="AH27" s="4">
        <f t="shared" ca="1" si="16"/>
        <v>0.59375</v>
      </c>
      <c r="AI27" s="4">
        <f t="shared" ca="1" si="17"/>
        <v>0</v>
      </c>
      <c r="AJ27" s="4">
        <f t="shared" ca="1" si="18"/>
        <v>8.3393198529411769</v>
      </c>
      <c r="AK27" s="29">
        <f t="shared" ca="1" si="19"/>
        <v>0.79270500927643794</v>
      </c>
      <c r="AL27" s="29">
        <f t="shared" ca="1" si="20"/>
        <v>1.5218832050701676</v>
      </c>
      <c r="AM27" s="29" t="str">
        <f t="shared" ca="1" si="21"/>
        <v>-</v>
      </c>
      <c r="AN27" s="29" t="str">
        <f t="shared" ca="1" si="22"/>
        <v>-</v>
      </c>
      <c r="AO27" s="29">
        <f t="shared" ca="1" si="23"/>
        <v>0.71746031746031746</v>
      </c>
      <c r="AP27" s="29">
        <f t="shared" ca="1" si="24"/>
        <v>3.2142857142857144</v>
      </c>
      <c r="AQ27" s="29" t="str">
        <f t="shared" ca="1" si="25"/>
        <v>-</v>
      </c>
      <c r="AR27" s="29" t="str">
        <f t="shared" ca="1" si="26"/>
        <v>-</v>
      </c>
      <c r="AS27" s="29">
        <f t="shared" ca="1" si="27"/>
        <v>0.72178770949720672</v>
      </c>
      <c r="AT27" s="29" t="str">
        <f t="shared" ca="1" si="28"/>
        <v>-</v>
      </c>
    </row>
    <row r="28" spans="1:46" ht="30" x14ac:dyDescent="0.2">
      <c r="A28" s="32" t="str" cm="1">
        <f t="array" aca="1" ref="A28" ca="1">INDIRECT("D" &amp; ROW())&amp;INDIRECT("F" &amp; ROW())</f>
        <v>RXM81RADBOURNE UNIT - WARD 35 ADULT ACUTE INPATIENT</v>
      </c>
      <c r="D28" s="58" t="str" cm="1">
        <f t="array" aca="1" ref="D28" ca="1">IFERROR(VLOOKUP($E$5&amp;INDIRECT("E" &amp; ROW()),Sites,4,FALSE),"")</f>
        <v>RXM81</v>
      </c>
      <c r="E28" s="85" t="s">
        <v>8234</v>
      </c>
      <c r="F28" s="27" t="s">
        <v>11114</v>
      </c>
      <c r="G28" s="2" t="s">
        <v>16225</v>
      </c>
      <c r="H28" s="59"/>
      <c r="I28" s="3">
        <v>1350</v>
      </c>
      <c r="J28" s="5">
        <v>1344.32</v>
      </c>
      <c r="K28" s="5">
        <v>1318</v>
      </c>
      <c r="L28" s="5">
        <v>1363.5</v>
      </c>
      <c r="M28" s="5"/>
      <c r="N28" s="5"/>
      <c r="O28" s="5"/>
      <c r="P28" s="5"/>
      <c r="Q28" s="5">
        <v>630</v>
      </c>
      <c r="R28" s="5">
        <v>336</v>
      </c>
      <c r="S28" s="6">
        <v>357</v>
      </c>
      <c r="T28" s="5">
        <v>906.5</v>
      </c>
      <c r="U28" s="5"/>
      <c r="V28" s="6"/>
      <c r="W28" s="6"/>
      <c r="X28" s="6"/>
      <c r="Y28" s="6">
        <v>450</v>
      </c>
      <c r="Z28" s="6">
        <v>60</v>
      </c>
      <c r="AA28" s="6">
        <v>0</v>
      </c>
      <c r="AB28" s="6">
        <v>0</v>
      </c>
      <c r="AC28" s="6">
        <v>552</v>
      </c>
      <c r="AD28" s="4">
        <f t="shared" ca="1" si="12"/>
        <v>3.0440579710144928</v>
      </c>
      <c r="AE28" s="4">
        <f t="shared" ca="1" si="13"/>
        <v>4.11231884057971</v>
      </c>
      <c r="AF28" s="4">
        <f t="shared" ca="1" si="14"/>
        <v>0</v>
      </c>
      <c r="AG28" s="4">
        <f t="shared" ca="1" si="15"/>
        <v>0</v>
      </c>
      <c r="AH28" s="4">
        <f t="shared" ca="1" si="16"/>
        <v>0.10869565217391304</v>
      </c>
      <c r="AI28" s="4">
        <f t="shared" ca="1" si="17"/>
        <v>0</v>
      </c>
      <c r="AJ28" s="4">
        <f t="shared" ca="1" si="18"/>
        <v>7.2650724637681154</v>
      </c>
      <c r="AK28" s="29">
        <f t="shared" ca="1" si="19"/>
        <v>0.99579259259259256</v>
      </c>
      <c r="AL28" s="29">
        <f t="shared" ca="1" si="20"/>
        <v>1.0345220030349014</v>
      </c>
      <c r="AM28" s="29" t="str">
        <f t="shared" ca="1" si="21"/>
        <v>-</v>
      </c>
      <c r="AN28" s="29" t="str">
        <f t="shared" ca="1" si="22"/>
        <v>-</v>
      </c>
      <c r="AO28" s="29">
        <f t="shared" ca="1" si="23"/>
        <v>0.53333333333333333</v>
      </c>
      <c r="AP28" s="29">
        <f t="shared" ca="1" si="24"/>
        <v>2.5392156862745097</v>
      </c>
      <c r="AQ28" s="29" t="str">
        <f t="shared" ca="1" si="25"/>
        <v>-</v>
      </c>
      <c r="AR28" s="29" t="str">
        <f t="shared" ca="1" si="26"/>
        <v>-</v>
      </c>
      <c r="AS28" s="29">
        <f t="shared" ca="1" si="27"/>
        <v>0.13333333333333333</v>
      </c>
      <c r="AT28" s="29" t="str">
        <f t="shared" ca="1" si="28"/>
        <v>-</v>
      </c>
    </row>
    <row r="29" spans="1:46" ht="30" x14ac:dyDescent="0.25">
      <c r="A29" s="32" t="str" cm="1">
        <f t="array" aca="1" ref="A29" ca="1">INDIRECT("D" &amp; ROW())&amp;INDIRECT("F" &amp; ROW())</f>
        <v>RXM74RADBOURNE UNIT - WARD 36 ADULT ACUTE INPATIENT</v>
      </c>
      <c r="D29" s="58" t="str" cm="1">
        <f t="array" aca="1" ref="D29" ca="1">IFERROR(VLOOKUP($E$5&amp;INDIRECT("E" &amp; ROW()),Sites,4,FALSE),"")</f>
        <v>RXM74</v>
      </c>
      <c r="E29" s="86" t="s">
        <v>8236</v>
      </c>
      <c r="F29" s="27" t="s">
        <v>11115</v>
      </c>
      <c r="G29" s="2" t="s">
        <v>16225</v>
      </c>
      <c r="H29" s="59"/>
      <c r="I29" s="3">
        <v>1317</v>
      </c>
      <c r="J29" s="5">
        <v>1323.3</v>
      </c>
      <c r="K29" s="5">
        <v>1122</v>
      </c>
      <c r="L29" s="5">
        <v>1180.8900000000001</v>
      </c>
      <c r="M29" s="5"/>
      <c r="N29" s="5"/>
      <c r="O29" s="5"/>
      <c r="P29" s="5"/>
      <c r="Q29" s="5">
        <v>630</v>
      </c>
      <c r="R29" s="5">
        <v>346.5</v>
      </c>
      <c r="S29" s="6">
        <v>630</v>
      </c>
      <c r="T29" s="5">
        <v>1207.67</v>
      </c>
      <c r="U29" s="5"/>
      <c r="V29" s="6"/>
      <c r="W29" s="6"/>
      <c r="X29" s="6"/>
      <c r="Y29" s="6">
        <v>449</v>
      </c>
      <c r="Z29" s="6">
        <v>155.80000000000001</v>
      </c>
      <c r="AA29" s="6">
        <v>225</v>
      </c>
      <c r="AB29" s="6">
        <v>183.5</v>
      </c>
      <c r="AC29" s="6">
        <v>292</v>
      </c>
      <c r="AD29" s="4">
        <f t="shared" ca="1" si="12"/>
        <v>5.7184931506849317</v>
      </c>
      <c r="AE29" s="4">
        <f t="shared" ca="1" si="13"/>
        <v>8.1800000000000015</v>
      </c>
      <c r="AF29" s="4">
        <f t="shared" ca="1" si="14"/>
        <v>0</v>
      </c>
      <c r="AG29" s="4">
        <f t="shared" ca="1" si="15"/>
        <v>0</v>
      </c>
      <c r="AH29" s="4">
        <f t="shared" ca="1" si="16"/>
        <v>0.53356164383561644</v>
      </c>
      <c r="AI29" s="4">
        <f t="shared" ca="1" si="17"/>
        <v>0.62842465753424659</v>
      </c>
      <c r="AJ29" s="4">
        <f t="shared" ca="1" si="18"/>
        <v>15.060479452054794</v>
      </c>
      <c r="AK29" s="29">
        <f t="shared" ca="1" si="19"/>
        <v>1.0047835990888383</v>
      </c>
      <c r="AL29" s="29">
        <f t="shared" ca="1" si="20"/>
        <v>1.0524866310160428</v>
      </c>
      <c r="AM29" s="29" t="str">
        <f t="shared" ca="1" si="21"/>
        <v>-</v>
      </c>
      <c r="AN29" s="29" t="str">
        <f t="shared" ca="1" si="22"/>
        <v>-</v>
      </c>
      <c r="AO29" s="29">
        <f t="shared" ca="1" si="23"/>
        <v>0.55000000000000004</v>
      </c>
      <c r="AP29" s="29">
        <f t="shared" ca="1" si="24"/>
        <v>1.9169365079365082</v>
      </c>
      <c r="AQ29" s="29" t="str">
        <f t="shared" ca="1" si="25"/>
        <v>-</v>
      </c>
      <c r="AR29" s="29" t="str">
        <f t="shared" ca="1" si="26"/>
        <v>-</v>
      </c>
      <c r="AS29" s="29">
        <f t="shared" ca="1" si="27"/>
        <v>0.34699331848552339</v>
      </c>
      <c r="AT29" s="29">
        <f t="shared" ca="1" si="28"/>
        <v>0.81555555555555559</v>
      </c>
    </row>
    <row r="30" spans="1:46" ht="15.75" x14ac:dyDescent="0.25">
      <c r="A30" s="32" t="str" cm="1">
        <f t="array" aca="1" ref="A30" ca="1">INDIRECT("D" &amp; ROW())&amp;INDIRECT("F" &amp; ROW())</f>
        <v/>
      </c>
      <c r="D30" s="58" t="str" cm="1">
        <f t="array" aca="1" ref="D30" ca="1">IFERROR(VLOOKUP($E$5&amp;INDIRECT("E" &amp; ROW()),Sites,4,FALSE),"")</f>
        <v/>
      </c>
      <c r="E30" s="86"/>
      <c r="F30" s="27"/>
      <c r="G30" s="2"/>
      <c r="H30" s="59"/>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2">
      <c r="A31" s="32" t="str" cm="1">
        <f t="array" aca="1" ref="A31" ca="1">INDIRECT("D" &amp; ROW())&amp;INDIRECT("F" &amp; ROW())</f>
        <v/>
      </c>
      <c r="D31" s="58" t="str" cm="1">
        <f t="array" aca="1" ref="D31" ca="1">IFERROR(VLOOKUP($E$5&amp;INDIRECT("E" &amp; ROW()),Sites,4,FALSE),"")</f>
        <v/>
      </c>
      <c r="E31" s="77"/>
      <c r="F31" s="27"/>
      <c r="G31" s="2"/>
      <c r="H31" s="59"/>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7"/>
      <c r="F32" s="27"/>
      <c r="G32" s="2"/>
      <c r="H32" s="59"/>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7"/>
      <c r="F33" s="27"/>
      <c r="G33" s="2"/>
      <c r="H33" s="59"/>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7"/>
      <c r="F34" s="27"/>
      <c r="G34" s="2"/>
      <c r="H34" s="59"/>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7"/>
      <c r="F35" s="27"/>
      <c r="G35" s="2"/>
      <c r="H35" s="59"/>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7"/>
      <c r="F36" s="27"/>
      <c r="G36" s="2"/>
      <c r="H36" s="59"/>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7"/>
      <c r="F37" s="27"/>
      <c r="G37" s="2"/>
      <c r="H37" s="59"/>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7"/>
      <c r="F38" s="27"/>
      <c r="G38" s="2"/>
      <c r="H38" s="59"/>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7"/>
      <c r="F39" s="27"/>
      <c r="G39" s="2"/>
      <c r="H39" s="59"/>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7"/>
      <c r="F40" s="27"/>
      <c r="G40" s="2"/>
      <c r="H40" s="59"/>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7"/>
      <c r="F41" s="27"/>
      <c r="G41" s="2"/>
      <c r="H41" s="59"/>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7"/>
      <c r="F42" s="27"/>
      <c r="G42" s="2"/>
      <c r="H42" s="59"/>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7"/>
      <c r="F43" s="27"/>
      <c r="G43" s="2"/>
      <c r="H43" s="59"/>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7"/>
      <c r="F44" s="27"/>
      <c r="G44" s="2"/>
      <c r="H44" s="59"/>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7"/>
      <c r="F45" s="27"/>
      <c r="G45" s="2"/>
      <c r="H45" s="59"/>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7"/>
      <c r="F46" s="27"/>
      <c r="G46" s="2"/>
      <c r="H46" s="59"/>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7"/>
      <c r="F47" s="27"/>
      <c r="G47" s="2"/>
      <c r="H47" s="59"/>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7"/>
      <c r="F48" s="27"/>
      <c r="G48" s="2"/>
      <c r="H48" s="59"/>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7"/>
      <c r="F49" s="27"/>
      <c r="G49" s="2"/>
      <c r="H49" s="59"/>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7"/>
      <c r="F50" s="27"/>
      <c r="G50" s="2"/>
      <c r="H50" s="59"/>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7"/>
      <c r="F51" s="27"/>
      <c r="G51" s="2"/>
      <c r="H51" s="59"/>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7"/>
      <c r="F52" s="27"/>
      <c r="G52" s="2"/>
      <c r="H52" s="59"/>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7"/>
      <c r="F53" s="27"/>
      <c r="G53" s="2"/>
      <c r="H53" s="59"/>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7"/>
      <c r="F54" s="27"/>
      <c r="G54" s="2"/>
      <c r="H54" s="59"/>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7"/>
      <c r="F55" s="27"/>
      <c r="G55" s="2"/>
      <c r="H55" s="59"/>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7"/>
      <c r="F56" s="27"/>
      <c r="G56" s="2"/>
      <c r="H56" s="59"/>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7"/>
      <c r="F57" s="27"/>
      <c r="G57" s="2"/>
      <c r="H57" s="59"/>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7"/>
      <c r="F58" s="27"/>
      <c r="G58" s="2"/>
      <c r="H58" s="59"/>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7"/>
      <c r="F59" s="27"/>
      <c r="G59" s="2"/>
      <c r="H59" s="59"/>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7"/>
      <c r="F60" s="27"/>
      <c r="G60" s="2"/>
      <c r="H60" s="59"/>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7"/>
      <c r="F61" s="27"/>
      <c r="G61" s="2"/>
      <c r="H61" s="59"/>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7"/>
      <c r="F62" s="27"/>
      <c r="G62" s="2"/>
      <c r="H62" s="59"/>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7"/>
      <c r="F63" s="27"/>
      <c r="G63" s="2"/>
      <c r="H63" s="59"/>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7"/>
      <c r="F64" s="27"/>
      <c r="G64" s="2"/>
      <c r="H64" s="59"/>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7"/>
      <c r="F65" s="27"/>
      <c r="G65" s="2"/>
      <c r="H65" s="59"/>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7"/>
      <c r="F66" s="27"/>
      <c r="G66" s="2"/>
      <c r="H66" s="59"/>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7"/>
      <c r="F67" s="27"/>
      <c r="G67" s="2"/>
      <c r="H67" s="59"/>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7"/>
      <c r="F68" s="27"/>
      <c r="G68" s="2"/>
      <c r="H68" s="59"/>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7"/>
      <c r="F69" s="27"/>
      <c r="G69" s="2"/>
      <c r="H69" s="59"/>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7"/>
      <c r="F70" s="27"/>
      <c r="G70" s="2"/>
      <c r="H70" s="59"/>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7"/>
      <c r="F71" s="27"/>
      <c r="G71" s="2"/>
      <c r="H71" s="59"/>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7"/>
      <c r="F72" s="27"/>
      <c r="G72" s="2"/>
      <c r="H72" s="59"/>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7"/>
      <c r="F73" s="27"/>
      <c r="G73" s="2"/>
      <c r="H73" s="59"/>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7"/>
      <c r="F74" s="27"/>
      <c r="G74" s="2"/>
      <c r="H74" s="59"/>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7"/>
      <c r="F75" s="27"/>
      <c r="G75" s="2"/>
      <c r="H75" s="59"/>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7"/>
      <c r="F76" s="27"/>
      <c r="G76" s="2"/>
      <c r="H76" s="59"/>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7"/>
      <c r="F77" s="27"/>
      <c r="G77" s="2"/>
      <c r="H77" s="59"/>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7"/>
      <c r="F78" s="27"/>
      <c r="G78" s="2"/>
      <c r="H78" s="59"/>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7"/>
      <c r="F79" s="27"/>
      <c r="G79" s="2"/>
      <c r="H79" s="59"/>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7"/>
      <c r="F80" s="27"/>
      <c r="G80" s="2"/>
      <c r="H80" s="59"/>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7"/>
      <c r="F81" s="27"/>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4"/>
      <c r="F82" s="27"/>
      <c r="G82" s="2"/>
      <c r="H82" s="60"/>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4"/>
      <c r="F83" s="27"/>
      <c r="G83" s="2"/>
      <c r="H83" s="59"/>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4"/>
      <c r="F84" s="27"/>
      <c r="G84" s="2"/>
      <c r="H84" s="59"/>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5"/>
      <c r="F85" s="27"/>
      <c r="G85" s="2"/>
      <c r="H85" s="59"/>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6"/>
      <c r="F86" s="27"/>
      <c r="G86" s="2"/>
      <c r="H86" s="59"/>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6"/>
      <c r="F87" s="27"/>
      <c r="G87" s="2"/>
      <c r="H87" s="59"/>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7"/>
      <c r="F88" s="27"/>
      <c r="G88" s="2"/>
      <c r="H88" s="59"/>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7"/>
      <c r="F89" s="27"/>
      <c r="G89" s="2"/>
      <c r="H89" s="59"/>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7"/>
      <c r="F90" s="27"/>
      <c r="G90" s="2"/>
      <c r="H90" s="59"/>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7"/>
      <c r="F91" s="27"/>
      <c r="G91" s="2"/>
      <c r="H91" s="59"/>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7"/>
      <c r="F92" s="27"/>
      <c r="G92" s="2"/>
      <c r="H92" s="59"/>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7"/>
      <c r="F93" s="27"/>
      <c r="G93" s="2"/>
      <c r="H93" s="59"/>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7"/>
      <c r="F94" s="27"/>
      <c r="G94" s="2"/>
      <c r="H94" s="59"/>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7"/>
      <c r="F95" s="27"/>
      <c r="G95" s="2"/>
      <c r="H95" s="59"/>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7"/>
      <c r="F96" s="27"/>
      <c r="G96" s="2"/>
      <c r="H96" s="59"/>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7"/>
      <c r="F97" s="27"/>
      <c r="G97" s="2"/>
      <c r="H97" s="59"/>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7"/>
      <c r="F98" s="27"/>
      <c r="G98" s="2"/>
      <c r="H98" s="59"/>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7"/>
      <c r="F99" s="27"/>
      <c r="G99" s="2"/>
      <c r="H99" s="59"/>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7"/>
      <c r="F100" s="27"/>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7"/>
      <c r="F101" s="27"/>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7"/>
      <c r="F102" s="27"/>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7"/>
      <c r="F103" s="27"/>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7"/>
      <c r="F104" s="27"/>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7"/>
      <c r="F105" s="27"/>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7"/>
      <c r="F106" s="27"/>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7"/>
      <c r="F107" s="27"/>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7"/>
      <c r="F108" s="27"/>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7"/>
      <c r="F109" s="27"/>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7"/>
      <c r="F110" s="27"/>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7"/>
      <c r="F111" s="27"/>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7"/>
      <c r="F112" s="27"/>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7"/>
      <c r="F113" s="27"/>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7"/>
      <c r="F114" s="27"/>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7"/>
      <c r="F115" s="27"/>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7"/>
      <c r="F116" s="27"/>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7"/>
      <c r="F117" s="27"/>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7"/>
      <c r="F118" s="27"/>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7"/>
      <c r="F119" s="27"/>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7"/>
      <c r="F120" s="27"/>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7"/>
      <c r="F121" s="27"/>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7"/>
      <c r="F122" s="27"/>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7"/>
      <c r="F123" s="27"/>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7"/>
      <c r="F124" s="27"/>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7"/>
      <c r="F125" s="27"/>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7"/>
      <c r="F126" s="27"/>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7"/>
      <c r="F127" s="27"/>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7"/>
      <c r="F128" s="27"/>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7"/>
      <c r="F129" s="27"/>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7"/>
      <c r="F130" s="27"/>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7"/>
      <c r="F131" s="27"/>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7"/>
      <c r="F132" s="27"/>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7"/>
      <c r="F133" s="27"/>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7"/>
      <c r="F134" s="27"/>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7"/>
      <c r="F135" s="27"/>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7"/>
      <c r="F136" s="27"/>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7"/>
      <c r="F137" s="27"/>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7"/>
      <c r="F138" s="27"/>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7"/>
      <c r="F139" s="27"/>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7"/>
      <c r="F140" s="27"/>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7"/>
      <c r="F141" s="27"/>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7"/>
      <c r="F142" s="27"/>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7"/>
      <c r="F143" s="27"/>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7"/>
      <c r="F144" s="27"/>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7"/>
      <c r="F145" s="27"/>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7"/>
      <c r="F146" s="27"/>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7"/>
      <c r="F147" s="27"/>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4"/>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4"/>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4"/>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4"/>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4"/>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4"/>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4"/>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4"/>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4"/>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4"/>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4"/>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4"/>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4"/>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4"/>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4"/>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4"/>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4"/>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4"/>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4"/>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4"/>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4"/>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4"/>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4"/>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4"/>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4"/>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4"/>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4"/>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4"/>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4"/>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4"/>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4"/>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4"/>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4"/>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4"/>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4"/>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4"/>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4"/>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4"/>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4"/>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4"/>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4"/>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4"/>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4"/>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4"/>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4"/>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4"/>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4"/>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4"/>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4"/>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4"/>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4"/>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4"/>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4"/>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4"/>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4"/>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4"/>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4"/>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4"/>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4"/>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4"/>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4"/>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4"/>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4"/>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4"/>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4"/>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4"/>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4"/>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4"/>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2:AC13">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75A5E299-464B-4CCF-A0C9-124EF0FB386D}">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16349</v>
      </c>
      <c r="B4" s="122"/>
      <c r="C4" s="122"/>
      <c r="D4" s="122"/>
      <c r="E4" s="122"/>
      <c r="F4" s="122"/>
      <c r="G4" s="122"/>
      <c r="H4" s="122"/>
      <c r="I4" s="122"/>
      <c r="J4" s="122"/>
      <c r="K4" s="122"/>
      <c r="L4" s="71"/>
    </row>
    <row r="5" spans="1:12" ht="15.75" x14ac:dyDescent="0.25">
      <c r="E5" s="73" cm="1">
        <f t="array" aca="1" ref="E5" ca="1">SUM(--(LEN(E7:E206)&gt;0))</f>
        <v>0</v>
      </c>
      <c r="F5" s="73" cm="1">
        <f t="array" aca="1" ref="F5" ca="1">SUM(--(LEN(F7:F206)&gt;0))</f>
        <v>0</v>
      </c>
      <c r="G5" s="73" cm="1">
        <f t="array" aca="1" ref="G5" ca="1">SUM(--(LEN(G7:G206)&gt;0))</f>
        <v>0</v>
      </c>
      <c r="H5" s="73" cm="1">
        <f t="array" aca="1" ref="H5" ca="1">SUM(--(LEN(H7:H206)&gt;0))</f>
        <v>0</v>
      </c>
      <c r="I5" s="73" cm="1">
        <f t="array" aca="1" ref="I5" ca="1">SUM(--(LEN(I7:I206)&gt;0))</f>
        <v>0</v>
      </c>
      <c r="J5" s="73" cm="1">
        <f t="array" aca="1" ref="J5" ca="1">SUM(--(LEN(J7:J206)&gt;0))</f>
        <v>0</v>
      </c>
      <c r="K5" s="73" cm="1">
        <f t="array" aca="1" ref="K5" ca="1">SUM(--(LEN(K7:K206)&gt;0))</f>
        <v>0</v>
      </c>
      <c r="L5" s="73" cm="1">
        <f t="array" aca="1" ref="L5" ca="1">SUM(--(LEN(L7:L206)&gt;0))</f>
        <v>186</v>
      </c>
    </row>
    <row r="6" spans="1:12" ht="31.5" x14ac:dyDescent="0.2">
      <c r="A6" s="66" t="s">
        <v>16341</v>
      </c>
      <c r="B6" s="67" t="s">
        <v>15935</v>
      </c>
      <c r="C6" s="67" t="s">
        <v>16342</v>
      </c>
      <c r="D6" s="67" t="s">
        <v>16343</v>
      </c>
      <c r="E6" s="67" t="s">
        <v>16042</v>
      </c>
      <c r="F6" s="67" t="s">
        <v>33</v>
      </c>
      <c r="G6" s="67" t="s">
        <v>16030</v>
      </c>
      <c r="H6" s="67" t="s">
        <v>36</v>
      </c>
      <c r="I6" s="67" t="s">
        <v>35</v>
      </c>
      <c r="J6" s="67" t="s">
        <v>16293</v>
      </c>
      <c r="K6" s="67" t="s">
        <v>39</v>
      </c>
      <c r="L6" s="67" t="s">
        <v>37</v>
      </c>
    </row>
    <row r="7" spans="1:12" s="72" customFormat="1" x14ac:dyDescent="0.2">
      <c r="A7" s="72" t="str">
        <f ca="1">IF('Trust - Frontsheet'!A16="","",'Trust - Frontsheet'!A16)</f>
        <v>RXMT4CHILD BEARING INPATIENT</v>
      </c>
      <c r="B7" s="69" t="str">
        <f ca="1">IF('Trust - Frontsheet'!A16="","",'Trust - Frontsheet'!D16)</f>
        <v>RXMT4</v>
      </c>
      <c r="C7" s="69" t="str">
        <f ca="1">IF(VLOOKUP(A7,'Trust - Frontsheet'!$A$16:$AC$215,5,0)="","",VLOOKUP(A7,'Trust - Frontsheet'!$A$16:$AC$216,5,0))</f>
        <v>ADULT MENTAL HEALTH</v>
      </c>
      <c r="D7" s="69" t="str">
        <f ca="1">IF(VLOOKUP(A7,'Trust - Frontsheet'!$A$16:$AC$215,6,0)="","",VLOOKUP(A7,'Trust - Frontsheet'!$A$16:$AC$216,6,0))</f>
        <v>CHILD BEARING INPATIENT</v>
      </c>
      <c r="E7" s="69"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9" t="str">
        <f ca="1">IF(A7 = "","",IF('Trust - Frontsheet'!D16="", "Site code not present.",""))</f>
        <v/>
      </c>
      <c r="G7" s="69" t="str">
        <f ca="1">IF('Trust - Frontsheet'!D16="","",IF(VLOOKUP(A7,'Trust - Frontsheet'!$A$16:$AC$215,6,0)="","Ward name not present",""))</f>
        <v/>
      </c>
      <c r="H7" s="69" t="str">
        <f ca="1">IF(A7="","",IF(VLOOKUP(A7,'Trust - Frontsheet'!$A$16:$AC$215,7,0)="","Specialty 1 has not been selected",""))</f>
        <v/>
      </c>
      <c r="I7" s="69" t="str">
        <f ca="1">IF(A7="","",IF(OR(COUNTIF(Specialties,VLOOKUP(A7,'Trust - Frontsheet'!$A$16:$AC$215,7,0))=0, AND(COUNTIF(Specialties,VLOOKUP(A7,'Trust - Frontsheet'!$A$16:$AC$215,8,0))=0,VLOOKUP(A7,'Trust - Frontsheet'!$A$16:$AC$215,8,0)&lt;&gt;"")),"You have entered unacceptable specialties.",""))</f>
        <v/>
      </c>
      <c r="J7" s="69" t="str">
        <f ca="1">IF(A7="","",IF(AND(RIGHT(VLOOKUP(A7,'Trust - Frontsheet'!$A$16:$AC$215,7,0),3)&lt;&gt;RIGHT(VLOOKUP(A7,'Trust - Frontsheet'!$A$16:$AC$215,8,0),3),VLOOKUP(A7,'Trust - Frontsheet'!$A$16:$AC$215,8,0)&lt;&gt;""),"Covid statuses do not match",""))</f>
        <v/>
      </c>
      <c r="K7" s="69" t="str">
        <f ca="1">IF(A7="","",IF(COUNTIF($A$7:$A$206,A7)&gt;1,"You have entered a duplicate site-ward pair",""))</f>
        <v/>
      </c>
      <c r="L7" s="69" t="str" cm="1">
        <f t="array" aca="1" ref="L7" ca="1">IF(SUMPRODUCT(--('Trust - Frontsheet'!$D16:$AC16=""))&lt;&gt;26,"","This is a blank row")</f>
        <v/>
      </c>
    </row>
    <row r="8" spans="1:12" s="72" customFormat="1" ht="45" customHeight="1" x14ac:dyDescent="0.2">
      <c r="A8" s="72" t="str">
        <f ca="1">IF('Trust - Frontsheet'!A17="","",'Trust - Frontsheet'!A17)</f>
        <v>RXMT4CTC RESIDENTIAL REHABILITATION</v>
      </c>
      <c r="B8" s="69" t="str">
        <f ca="1">IF('Trust - Frontsheet'!A17="","",'Trust - Frontsheet'!D17)</f>
        <v>RXMT4</v>
      </c>
      <c r="C8" s="69" t="str">
        <f ca="1">IF(VLOOKUP(A8,'Trust - Frontsheet'!$A$16:$AC$215,5,0)="","",VLOOKUP(A8,'Trust - Frontsheet'!$A$16:$AC$216,5,0))</f>
        <v>ADULT MENTAL HEALTH</v>
      </c>
      <c r="D8" s="69" t="str">
        <f ca="1">IF(VLOOKUP(A8,'Trust - Frontsheet'!$A$16:$AC$215,6,0)="","",VLOOKUP(A8,'Trust - Frontsheet'!$A$16:$AC$216,6,0))</f>
        <v>CTC RESIDENTIAL REHABILITATION</v>
      </c>
      <c r="E8" s="69"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9" t="str">
        <f ca="1">IF(A8 = "","",IF('Trust - Frontsheet'!D17="", "Site code not present",""))</f>
        <v/>
      </c>
      <c r="G8" s="69" t="str">
        <f ca="1">IF('Trust - Frontsheet'!D17="","",IF(VLOOKUP(A8,'Trust - Frontsheet'!$A$16:$AC$215,6,0)="","Ward name not present",""))</f>
        <v/>
      </c>
      <c r="H8" s="69" t="str">
        <f ca="1">IF(A8="","",IF(VLOOKUP(A8,'Trust - Frontsheet'!$A$16:$AC$215,7,0)="","Specialty 1 has not been selected",""))</f>
        <v/>
      </c>
      <c r="I8" s="69" t="str">
        <f ca="1">IF(A8="","",IF(OR(COUNTIF(Specialties,VLOOKUP(A8,'Trust - Frontsheet'!$A$16:$AC$215,7,0))=0, AND(COUNTIF(Specialties,VLOOKUP(A8,'Trust - Frontsheet'!$A$16:$AC$215,8,0))=0,VLOOKUP(A8,'Trust - Frontsheet'!$A$16:$AC$215,8,0)&lt;&gt;"")),"You have entered unacceptable specialties.",""))</f>
        <v/>
      </c>
      <c r="J8" s="69" t="str">
        <f ca="1">IF(A8="","",IF(AND(RIGHT(VLOOKUP(A8,'Trust - Frontsheet'!$A$16:$AC$215,7,0),3)&lt;&gt;RIGHT(VLOOKUP(A8,'Trust - Frontsheet'!$A$16:$AC$215,8,0),3),VLOOKUP(A8,'Trust - Frontsheet'!$A$16:$AC$215,8,0)&lt;&gt;""),"Covid statuses do not match",""))</f>
        <v/>
      </c>
      <c r="K8" s="69" t="str">
        <f t="shared" ref="K8:K71" ca="1" si="0">IF(A8="","",IF(COUNTIF($A$7:$A$206,A8)&gt;1,"You have entered a duplicate site-ward pair",""))</f>
        <v/>
      </c>
      <c r="L8" s="69" t="str" cm="1">
        <f t="array" aca="1" ref="L8" ca="1">IF(SUMPRODUCT(--('Trust - Frontsheet'!$D17:$AC17=""))&lt;&gt;26,"","This is a blank row")</f>
        <v/>
      </c>
    </row>
    <row r="9" spans="1:12" s="72" customFormat="1" ht="45" customHeight="1" x14ac:dyDescent="0.2">
      <c r="A9" s="72" t="str">
        <f ca="1">IF('Trust - Frontsheet'!A18="","",'Trust - Frontsheet'!A18)</f>
        <v>RXM54ENHANCED CARE WARD</v>
      </c>
      <c r="B9" s="69" t="str">
        <f ca="1">IF('Trust - Frontsheet'!A18="","",'Trust - Frontsheet'!D18)</f>
        <v>RXM54</v>
      </c>
      <c r="C9" s="69" t="str">
        <f ca="1">IF(VLOOKUP(A9,'Trust - Frontsheet'!$A$16:$AC$215,5,0)="","",VLOOKUP(A9,'Trust - Frontsheet'!$A$16:$AC$216,5,0))</f>
        <v>RADBOURNE UNIT</v>
      </c>
      <c r="D9" s="69" t="str">
        <f ca="1">IF(VLOOKUP(A9,'Trust - Frontsheet'!$A$16:$AC$215,6,0)="","",VLOOKUP(A9,'Trust - Frontsheet'!$A$16:$AC$216,6,0))</f>
        <v>ENHANCED CARE WARD</v>
      </c>
      <c r="E9" s="69"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9" t="str">
        <f ca="1">IF(A9 = "","",IF('Trust - Frontsheet'!D18="", "Site code not present",""))</f>
        <v/>
      </c>
      <c r="G9" s="69" t="str">
        <f ca="1">IF('Trust - Frontsheet'!D18="","",IF(VLOOKUP(A9,'Trust - Frontsheet'!$A$16:$AC$215,6,0)="","Ward name not present",""))</f>
        <v/>
      </c>
      <c r="H9" s="69" t="str">
        <f ca="1">IF(A9="","",IF(VLOOKUP(A9,'Trust - Frontsheet'!$A$16:$AC$215,7,0)="","Specialty 1 has not been selected",""))</f>
        <v/>
      </c>
      <c r="I9" s="69" t="str">
        <f ca="1">IF(A9="","",IF(OR(COUNTIF(Specialties,VLOOKUP(A9,'Trust - Frontsheet'!$A$16:$AC$215,7,0))=0, AND(COUNTIF(Specialties,VLOOKUP(A9,'Trust - Frontsheet'!$A$16:$AC$215,8,0))=0,VLOOKUP(A9,'Trust - Frontsheet'!$A$16:$AC$215,8,0)&lt;&gt;"")),"You have entered unacceptable specialties.",""))</f>
        <v/>
      </c>
      <c r="J9" s="69" t="str">
        <f ca="1">IF(A9="","",IF(AND(RIGHT(VLOOKUP(A9,'Trust - Frontsheet'!$A$16:$AC$215,7,0),3)&lt;&gt;RIGHT(VLOOKUP(A9,'Trust - Frontsheet'!$A$16:$AC$215,8,0),3),VLOOKUP(A9,'Trust - Frontsheet'!$A$16:$AC$215,8,0)&lt;&gt;""),"Covid statuses do not match",""))</f>
        <v/>
      </c>
      <c r="K9" s="69" t="str">
        <f t="shared" ca="1" si="0"/>
        <v/>
      </c>
      <c r="L9" s="69" t="str" cm="1">
        <f t="array" aca="1" ref="L9" ca="1">IF(SUMPRODUCT(--('Trust - Frontsheet'!$D18:$AC18=""))&lt;&gt;26,"","This is a blank row")</f>
        <v/>
      </c>
    </row>
    <row r="10" spans="1:12" s="72" customFormat="1" ht="45" customHeight="1" x14ac:dyDescent="0.2">
      <c r="A10" s="72" t="str">
        <f ca="1">IF('Trust - Frontsheet'!A19="","",'Trust - Frontsheet'!A19)</f>
        <v>RXM70HARTINGTON UNIT - MORTON WARD ADULT</v>
      </c>
      <c r="B10" s="69" t="str">
        <f ca="1">IF('Trust - Frontsheet'!A19="","",'Trust - Frontsheet'!D19)</f>
        <v>RXM70</v>
      </c>
      <c r="C10" s="69" t="str">
        <f ca="1">IF(VLOOKUP(A10,'Trust - Frontsheet'!$A$16:$AC$215,5,0)="","",VLOOKUP(A10,'Trust - Frontsheet'!$A$16:$AC$216,5,0))</f>
        <v>MORTON WARD, HARTINGTON UNIT</v>
      </c>
      <c r="D10" s="69" t="str">
        <f ca="1">IF(VLOOKUP(A10,'Trust - Frontsheet'!$A$16:$AC$215,6,0)="","",VLOOKUP(A10,'Trust - Frontsheet'!$A$16:$AC$216,6,0))</f>
        <v>HARTINGTON UNIT - MORTON WARD ADULT</v>
      </c>
      <c r="E10" s="69"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9" t="str">
        <f ca="1">IF(A10 = "","",IF('Trust - Frontsheet'!D19="", "Site code not present",""))</f>
        <v/>
      </c>
      <c r="G10" s="69" t="str">
        <f ca="1">IF('Trust - Frontsheet'!D19="","",IF(VLOOKUP(A10,'Trust - Frontsheet'!$A$16:$AC$215,6,0)="","Ward name not present",""))</f>
        <v/>
      </c>
      <c r="H10" s="69" t="str">
        <f ca="1">IF(A10="","",IF(VLOOKUP(A10,'Trust - Frontsheet'!$A$16:$AC$215,7,0)="","Specialty 1 has not been selected",""))</f>
        <v/>
      </c>
      <c r="I10" s="69" t="str">
        <f ca="1">IF(A10="","",IF(OR(COUNTIF(Specialties,VLOOKUP(A10,'Trust - Frontsheet'!$A$16:$AC$215,7,0))=0, AND(COUNTIF(Specialties,VLOOKUP(A10,'Trust - Frontsheet'!$A$16:$AC$215,8,0))=0,VLOOKUP(A10,'Trust - Frontsheet'!$A$16:$AC$215,8,0)&lt;&gt;"")),"You have entered unacceptable specialties.",""))</f>
        <v/>
      </c>
      <c r="J10" s="69" t="str">
        <f ca="1">IF(A10="","",IF(AND(RIGHT(VLOOKUP(A10,'Trust - Frontsheet'!$A$16:$AC$215,7,0),3)&lt;&gt;RIGHT(VLOOKUP(A10,'Trust - Frontsheet'!$A$16:$AC$215,8,0),3),VLOOKUP(A10,'Trust - Frontsheet'!$A$16:$AC$215,8,0)&lt;&gt;""),"Covid statuses do not match",""))</f>
        <v/>
      </c>
      <c r="K10" s="69" t="str">
        <f t="shared" ca="1" si="0"/>
        <v/>
      </c>
      <c r="L10" s="69" t="str" cm="1">
        <f t="array" aca="1" ref="L10" ca="1">IF(SUMPRODUCT(--('Trust - Frontsheet'!$D19:$AC19=""))&lt;&gt;26,"","This is a blank row")</f>
        <v/>
      </c>
    </row>
    <row r="11" spans="1:12" ht="45" customHeight="1" x14ac:dyDescent="0.2">
      <c r="A11" t="str">
        <f ca="1">IF('Trust - Frontsheet'!A20="","",'Trust - Frontsheet'!A20)</f>
        <v>RXM71HARTINGTON UNIT - PLEASLEY WARD ADULT</v>
      </c>
      <c r="B11" s="68" t="str">
        <f ca="1">IF('Trust - Frontsheet'!A20="","",'Trust - Frontsheet'!D20)</f>
        <v>RXM71</v>
      </c>
      <c r="C11" s="68" t="str">
        <f ca="1">IF(VLOOKUP(A11,'Trust - Frontsheet'!$A$16:$AC$215,5,0)="","",VLOOKUP(A11,'Trust - Frontsheet'!$A$16:$AC$216,5,0))</f>
        <v>PLEASLEY WARD, HARTINGTON UNIT</v>
      </c>
      <c r="D11" s="68" t="str">
        <f ca="1">IF(VLOOKUP(A11,'Trust - Frontsheet'!$A$16:$AC$215,6,0)="","",VLOOKUP(A11,'Trust - Frontsheet'!$A$16:$AC$216,6,0))</f>
        <v>HARTINGTON UNIT - PLEASLEY WARD ADULT</v>
      </c>
      <c r="E11" s="69"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8" t="str">
        <f ca="1">IF(A11 = "","",IF('Trust - Frontsheet'!D20="", "Site code not present",""))</f>
        <v/>
      </c>
      <c r="G11" s="68" t="str">
        <f ca="1">IF('Trust - Frontsheet'!D20="","",IF(VLOOKUP(A11,'Trust - Frontsheet'!$A$16:$AC$215,6,0)="","Ward name not present",""))</f>
        <v/>
      </c>
      <c r="H11" s="68" t="str">
        <f ca="1">IF(A11="","",IF(VLOOKUP(A11,'Trust - Frontsheet'!$A$16:$AC$215,7,0)="","Specialty 1 has not been selected",""))</f>
        <v/>
      </c>
      <c r="I11" s="69" t="str">
        <f ca="1">IF(A11="","",IF(OR(COUNTIF(Specialties,VLOOKUP(A11,'Trust - Frontsheet'!$A$16:$AC$215,7,0))=0, AND(COUNTIF(Specialties,VLOOKUP(A11,'Trust - Frontsheet'!$A$16:$AC$215,8,0))=0,VLOOKUP(A11,'Trust - Frontsheet'!$A$16:$AC$215,8,0)&lt;&gt;"")),"You have entered unacceptable specialties.",""))</f>
        <v/>
      </c>
      <c r="J11" s="68" t="str">
        <f ca="1">IF(A11="","",IF(AND(RIGHT(VLOOKUP(A11,'Trust - Frontsheet'!$A$16:$AC$215,7,0),3)&lt;&gt;RIGHT(VLOOKUP(A11,'Trust - Frontsheet'!$A$16:$AC$215,8,0),3),VLOOKUP(A11,'Trust - Frontsheet'!$A$16:$AC$215,8,0)&lt;&gt;""),"Covid statuses do not match",""))</f>
        <v/>
      </c>
      <c r="K11" s="68" t="str">
        <f t="shared" ca="1" si="0"/>
        <v/>
      </c>
      <c r="L11" s="68" t="str" cm="1">
        <f t="array" aca="1" ref="L11" ca="1">IF(SUMPRODUCT(--('Trust - Frontsheet'!$D20:$AC20=""))&lt;&gt;26,"","This is a blank row")</f>
        <v/>
      </c>
    </row>
    <row r="12" spans="1:12" ht="45" customHeight="1" x14ac:dyDescent="0.2">
      <c r="A12" t="str">
        <f ca="1">IF('Trust - Frontsheet'!A21="","",'Trust - Frontsheet'!A21)</f>
        <v>RXM76HARTINGTON UNIT - TANSLEY WARD ADULT</v>
      </c>
      <c r="B12" s="68" t="str">
        <f ca="1">IF('Trust - Frontsheet'!A21="","",'Trust - Frontsheet'!D21)</f>
        <v>RXM76</v>
      </c>
      <c r="C12" s="68" t="str">
        <f ca="1">IF(VLOOKUP(A12,'Trust - Frontsheet'!$A$16:$AC$215,5,0)="","",VLOOKUP(A12,'Trust - Frontsheet'!$A$16:$AC$216,5,0))</f>
        <v>TANSLEY WARD</v>
      </c>
      <c r="D12" s="68" t="str">
        <f ca="1">IF(VLOOKUP(A12,'Trust - Frontsheet'!$A$16:$AC$215,6,0)="","",VLOOKUP(A12,'Trust - Frontsheet'!$A$16:$AC$216,6,0))</f>
        <v>HARTINGTON UNIT - TANSLEY WARD ADULT</v>
      </c>
      <c r="E12" s="69"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8" t="str">
        <f ca="1">IF(A12 = "","",IF('Trust - Frontsheet'!D21="", "Site code not present",""))</f>
        <v/>
      </c>
      <c r="G12" s="68" t="str">
        <f ca="1">IF('Trust - Frontsheet'!D21="","",IF(VLOOKUP(A12,'Trust - Frontsheet'!$A$16:$AC$215,6,0)="","Ward name not present",""))</f>
        <v/>
      </c>
      <c r="H12" s="68" t="str">
        <f ca="1">IF(A12="","",IF(VLOOKUP(A12,'Trust - Frontsheet'!$A$16:$AC$215,7,0)="","Specialty 1 has not been selected",""))</f>
        <v/>
      </c>
      <c r="I12" s="69" t="str">
        <f ca="1">IF(A12="","",IF(OR(COUNTIF(Specialties,VLOOKUP(A12,'Trust - Frontsheet'!$A$16:$AC$215,7,0))=0, AND(COUNTIF(Specialties,VLOOKUP(A12,'Trust - Frontsheet'!$A$16:$AC$215,8,0))=0,VLOOKUP(A12,'Trust - Frontsheet'!$A$16:$AC$215,8,0)&lt;&gt;"")),"You have entered unacceptable specialties.",""))</f>
        <v/>
      </c>
      <c r="J12" s="68" t="str">
        <f ca="1">IF(A12="","",IF(AND(RIGHT(VLOOKUP(A12,'Trust - Frontsheet'!$A$16:$AC$215,7,0),3)&lt;&gt;RIGHT(VLOOKUP(A12,'Trust - Frontsheet'!$A$16:$AC$215,8,0),3),VLOOKUP(A12,'Trust - Frontsheet'!$A$16:$AC$215,8,0)&lt;&gt;""),"Covid statuses do not match",""))</f>
        <v/>
      </c>
      <c r="K12" s="68" t="str">
        <f t="shared" ca="1" si="0"/>
        <v/>
      </c>
      <c r="L12" s="68" t="str" cm="1">
        <f t="array" aca="1" ref="L12" ca="1">IF(SUMPRODUCT(--('Trust - Frontsheet'!$D21:$AC21=""))&lt;&gt;26,"","This is a blank row")</f>
        <v/>
      </c>
    </row>
    <row r="13" spans="1:12" ht="45" customHeight="1" x14ac:dyDescent="0.2">
      <c r="A13" t="str">
        <f ca="1">IF('Trust - Frontsheet'!A22="","",'Trust - Frontsheet'!A22)</f>
        <v>RXM30KEDLESTON LOW SECURE UNIT</v>
      </c>
      <c r="B13" s="68" t="str">
        <f ca="1">IF('Trust - Frontsheet'!A22="","",'Trust - Frontsheet'!D22)</f>
        <v>RXM30</v>
      </c>
      <c r="C13" s="68" t="str">
        <f ca="1">IF(VLOOKUP(A13,'Trust - Frontsheet'!$A$16:$AC$215,5,0)="","",VLOOKUP(A13,'Trust - Frontsheet'!$A$16:$AC$216,5,0))</f>
        <v>KEDLESTON UNIT</v>
      </c>
      <c r="D13" s="68" t="str">
        <f ca="1">IF(VLOOKUP(A13,'Trust - Frontsheet'!$A$16:$AC$215,6,0)="","",VLOOKUP(A13,'Trust - Frontsheet'!$A$16:$AC$216,6,0))</f>
        <v>KEDLESTON LOW SECURE UNIT</v>
      </c>
      <c r="E13" s="69"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8" t="str">
        <f ca="1">IF(A13 = "","",IF('Trust - Frontsheet'!D22="", "Site code not present",""))</f>
        <v/>
      </c>
      <c r="G13" s="68" t="str">
        <f ca="1">IF('Trust - Frontsheet'!D22="","",IF(VLOOKUP(A13,'Trust - Frontsheet'!$A$16:$AC$215,6,0)="","Ward name not present",""))</f>
        <v/>
      </c>
      <c r="H13" s="68" t="str">
        <f ca="1">IF(A13="","",IF(VLOOKUP(A13,'Trust - Frontsheet'!$A$16:$AC$215,7,0)="","Specialty 1 has not been selected",""))</f>
        <v/>
      </c>
      <c r="I13" s="69" t="str">
        <f ca="1">IF(A13="","",IF(OR(COUNTIF(Specialties,VLOOKUP(A13,'Trust - Frontsheet'!$A$16:$AC$215,7,0))=0, AND(COUNTIF(Specialties,VLOOKUP(A13,'Trust - Frontsheet'!$A$16:$AC$215,8,0))=0,VLOOKUP(A13,'Trust - Frontsheet'!$A$16:$AC$215,8,0)&lt;&gt;"")),"You have entered unacceptable specialties.",""))</f>
        <v/>
      </c>
      <c r="J13" s="68" t="str">
        <f ca="1">IF(A13="","",IF(AND(RIGHT(VLOOKUP(A13,'Trust - Frontsheet'!$A$16:$AC$215,7,0),3)&lt;&gt;RIGHT(VLOOKUP(A13,'Trust - Frontsheet'!$A$16:$AC$215,8,0),3),VLOOKUP(A13,'Trust - Frontsheet'!$A$16:$AC$215,8,0)&lt;&gt;""),"Covid statuses do not match",""))</f>
        <v/>
      </c>
      <c r="K13" s="68" t="str">
        <f t="shared" ca="1" si="0"/>
        <v/>
      </c>
      <c r="L13" s="68" t="str" cm="1">
        <f t="array" aca="1" ref="L13" ca="1">IF(SUMPRODUCT(--('Trust - Frontsheet'!$D22:$AC22=""))&lt;&gt;26,"","This is a blank row")</f>
        <v/>
      </c>
    </row>
    <row r="14" spans="1:12" ht="45" customHeight="1" x14ac:dyDescent="0.2">
      <c r="A14" t="str">
        <f ca="1">IF('Trust - Frontsheet'!A23="","",'Trust - Frontsheet'!A23)</f>
        <v>RXMT4KINGSWAY CUBLEY COURT - FEMALE</v>
      </c>
      <c r="B14" s="68" t="str">
        <f ca="1">IF('Trust - Frontsheet'!A23="","",'Trust - Frontsheet'!D23)</f>
        <v>RXMT4</v>
      </c>
      <c r="C14" s="68" t="str">
        <f ca="1">IF(VLOOKUP(A14,'Trust - Frontsheet'!$A$16:$AC$215,5,0)="","",VLOOKUP(A14,'Trust - Frontsheet'!$A$16:$AC$216,5,0))</f>
        <v>ADULT MENTAL HEALTH</v>
      </c>
      <c r="D14" s="68" t="str">
        <f ca="1">IF(VLOOKUP(A14,'Trust - Frontsheet'!$A$16:$AC$215,6,0)="","",VLOOKUP(A14,'Trust - Frontsheet'!$A$16:$AC$216,6,0))</f>
        <v>KINGSWAY CUBLEY COURT - FEMALE</v>
      </c>
      <c r="E14" s="69"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8" t="str">
        <f ca="1">IF(A14 = "","",IF('Trust - Frontsheet'!D23="", "Site code not present",""))</f>
        <v/>
      </c>
      <c r="G14" s="68" t="str">
        <f ca="1">IF('Trust - Frontsheet'!D23="","",IF(VLOOKUP(A14,'Trust - Frontsheet'!$A$16:$AC$215,6,0)="","Ward name not present",""))</f>
        <v/>
      </c>
      <c r="H14" s="68" t="str">
        <f ca="1">IF(A14="","",IF(VLOOKUP(A14,'Trust - Frontsheet'!$A$16:$AC$215,7,0)="","Specialty 1 has not been selected",""))</f>
        <v/>
      </c>
      <c r="I14" s="69" t="str">
        <f ca="1">IF(A14="","",IF(OR(COUNTIF(Specialties,VLOOKUP(A14,'Trust - Frontsheet'!$A$16:$AC$215,7,0))=0, AND(COUNTIF(Specialties,VLOOKUP(A14,'Trust - Frontsheet'!$A$16:$AC$215,8,0))=0,VLOOKUP(A14,'Trust - Frontsheet'!$A$16:$AC$215,8,0)&lt;&gt;"")),"You have entered unacceptable specialties.",""))</f>
        <v/>
      </c>
      <c r="J14" s="68" t="str">
        <f ca="1">IF(A14="","",IF(AND(RIGHT(VLOOKUP(A14,'Trust - Frontsheet'!$A$16:$AC$215,7,0),3)&lt;&gt;RIGHT(VLOOKUP(A14,'Trust - Frontsheet'!$A$16:$AC$215,8,0),3),VLOOKUP(A14,'Trust - Frontsheet'!$A$16:$AC$215,8,0)&lt;&gt;""),"Covid statuses do not match",""))</f>
        <v/>
      </c>
      <c r="K14" s="68" t="str">
        <f t="shared" ca="1" si="0"/>
        <v/>
      </c>
      <c r="L14" s="68" t="str" cm="1">
        <f t="array" aca="1" ref="L14" ca="1">IF(SUMPRODUCT(--('Trust - Frontsheet'!$D23:$AC23=""))&lt;&gt;26,"","This is a blank row")</f>
        <v/>
      </c>
    </row>
    <row r="15" spans="1:12" ht="45" customHeight="1" x14ac:dyDescent="0.2">
      <c r="A15" t="str">
        <f ca="1">IF('Trust - Frontsheet'!A24="","",'Trust - Frontsheet'!A24)</f>
        <v>RXMT4KINGSWAY CUBLEY COURT - MALE</v>
      </c>
      <c r="B15" s="68" t="str">
        <f ca="1">IF('Trust - Frontsheet'!A24="","",'Trust - Frontsheet'!D24)</f>
        <v>RXMT4</v>
      </c>
      <c r="C15" s="68" t="str">
        <f ca="1">IF(VLOOKUP(A15,'Trust - Frontsheet'!$A$16:$AC$215,5,0)="","",VLOOKUP(A15,'Trust - Frontsheet'!$A$16:$AC$216,5,0))</f>
        <v>ADULT MENTAL HEALTH</v>
      </c>
      <c r="D15" s="68" t="str">
        <f ca="1">IF(VLOOKUP(A15,'Trust - Frontsheet'!$A$16:$AC$215,6,0)="","",VLOOKUP(A15,'Trust - Frontsheet'!$A$16:$AC$216,6,0))</f>
        <v>KINGSWAY CUBLEY COURT - MALE</v>
      </c>
      <c r="E15" s="69"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8" t="str">
        <f ca="1">IF(A15 = "","",IF('Trust - Frontsheet'!D24="", "Site code not present",""))</f>
        <v/>
      </c>
      <c r="G15" s="68" t="str">
        <f ca="1">IF('Trust - Frontsheet'!D24="","",IF(VLOOKUP(A15,'Trust - Frontsheet'!$A$16:$AC$215,6,0)="","Ward name not present",""))</f>
        <v/>
      </c>
      <c r="H15" s="68" t="str">
        <f ca="1">IF(A15="","",IF(VLOOKUP(A15,'Trust - Frontsheet'!$A$16:$AC$215,7,0)="","Specialty 1 has not been selected",""))</f>
        <v/>
      </c>
      <c r="I15" s="69" t="str">
        <f ca="1">IF(A15="","",IF(OR(COUNTIF(Specialties,VLOOKUP(A15,'Trust - Frontsheet'!$A$16:$AC$215,7,0))=0, AND(COUNTIF(Specialties,VLOOKUP(A15,'Trust - Frontsheet'!$A$16:$AC$215,8,0))=0,VLOOKUP(A15,'Trust - Frontsheet'!$A$16:$AC$215,8,0)&lt;&gt;"")),"You have entered unacceptable specialties.",""))</f>
        <v/>
      </c>
      <c r="J15" s="68" t="str">
        <f ca="1">IF(A15="","",IF(AND(RIGHT(VLOOKUP(A15,'Trust - Frontsheet'!$A$16:$AC$215,7,0),3)&lt;&gt;RIGHT(VLOOKUP(A15,'Trust - Frontsheet'!$A$16:$AC$215,8,0),3),VLOOKUP(A15,'Trust - Frontsheet'!$A$16:$AC$215,8,0)&lt;&gt;""),"Covid statuses do not match",""))</f>
        <v/>
      </c>
      <c r="K15" s="68" t="str">
        <f t="shared" ca="1" si="0"/>
        <v/>
      </c>
      <c r="L15" s="68" t="str" cm="1">
        <f t="array" aca="1" ref="L15" ca="1">IF(SUMPRODUCT(--('Trust - Frontsheet'!$D24:$AC24=""))&lt;&gt;26,"","This is a blank row")</f>
        <v/>
      </c>
    </row>
    <row r="16" spans="1:12" ht="45" customHeight="1" x14ac:dyDescent="0.2">
      <c r="A16" t="str">
        <f ca="1">IF('Trust - Frontsheet'!A25="","",'Trust - Frontsheet'!A25)</f>
        <v>RXM63LONDON ROAD COMMUNITY HOSPITAL - WARD 1 OP</v>
      </c>
      <c r="B16" s="68" t="str">
        <f ca="1">IF('Trust - Frontsheet'!A25="","",'Trust - Frontsheet'!D25)</f>
        <v>RXM63</v>
      </c>
      <c r="C16" s="68" t="str">
        <f ca="1">IF(VLOOKUP(A16,'Trust - Frontsheet'!$A$16:$AC$215,5,0)="","",VLOOKUP(A16,'Trust - Frontsheet'!$A$16:$AC$216,5,0))</f>
        <v>WARD 1</v>
      </c>
      <c r="D16" s="68" t="str">
        <f ca="1">IF(VLOOKUP(A16,'Trust - Frontsheet'!$A$16:$AC$215,6,0)="","",VLOOKUP(A16,'Trust - Frontsheet'!$A$16:$AC$216,6,0))</f>
        <v>LONDON ROAD COMMUNITY HOSPITAL - WARD 1 OP</v>
      </c>
      <c r="E16" s="69"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8" t="str">
        <f ca="1">IF(A16 = "","",IF('Trust - Frontsheet'!D25="", "Site code not present",""))</f>
        <v/>
      </c>
      <c r="G16" s="68" t="str">
        <f ca="1">IF('Trust - Frontsheet'!D25="","",IF(VLOOKUP(A16,'Trust - Frontsheet'!$A$16:$AC$215,6,0)="","Ward name not present",""))</f>
        <v/>
      </c>
      <c r="H16" s="68" t="str">
        <f ca="1">IF(A16="","",IF(VLOOKUP(A16,'Trust - Frontsheet'!$A$16:$AC$215,7,0)="","Specialty 1 has not been selected",""))</f>
        <v/>
      </c>
      <c r="I16" s="69" t="str">
        <f ca="1">IF(A16="","",IF(OR(COUNTIF(Specialties,VLOOKUP(A16,'Trust - Frontsheet'!$A$16:$AC$215,7,0))=0, AND(COUNTIF(Specialties,VLOOKUP(A16,'Trust - Frontsheet'!$A$16:$AC$215,8,0))=0,VLOOKUP(A16,'Trust - Frontsheet'!$A$16:$AC$215,8,0)&lt;&gt;"")),"You have entered unacceptable specialties.",""))</f>
        <v/>
      </c>
      <c r="J16" s="68" t="str">
        <f ca="1">IF(A16="","",IF(AND(RIGHT(VLOOKUP(A16,'Trust - Frontsheet'!$A$16:$AC$215,7,0),3)&lt;&gt;RIGHT(VLOOKUP(A16,'Trust - Frontsheet'!$A$16:$AC$215,8,0),3),VLOOKUP(A16,'Trust - Frontsheet'!$A$16:$AC$215,8,0)&lt;&gt;""),"Covid statuses do not match",""))</f>
        <v/>
      </c>
      <c r="K16" s="68" t="str">
        <f t="shared" ca="1" si="0"/>
        <v/>
      </c>
      <c r="L16" s="68" t="str" cm="1">
        <f t="array" aca="1" ref="L16" ca="1">IF(SUMPRODUCT(--('Trust - Frontsheet'!$D25:$AC25=""))&lt;&gt;26,"","This is a blank row")</f>
        <v/>
      </c>
    </row>
    <row r="17" spans="1:12" ht="45" customHeight="1" x14ac:dyDescent="0.2">
      <c r="A17" t="str">
        <f ca="1">IF('Trust - Frontsheet'!A26="","",'Trust - Frontsheet'!A26)</f>
        <v>RXM77RADBOURNE UNIT - WARD 33 ADULT ACUTE INPATIENT</v>
      </c>
      <c r="B17" s="68" t="str">
        <f ca="1">IF('Trust - Frontsheet'!A26="","",'Trust - Frontsheet'!D26)</f>
        <v>RXM77</v>
      </c>
      <c r="C17" s="68" t="str">
        <f ca="1">IF(VLOOKUP(A17,'Trust - Frontsheet'!$A$16:$AC$215,5,0)="","",VLOOKUP(A17,'Trust - Frontsheet'!$A$16:$AC$216,5,0))</f>
        <v>WARD 33, PSYCHIATRIC UNIT</v>
      </c>
      <c r="D17" s="68" t="str">
        <f ca="1">IF(VLOOKUP(A17,'Trust - Frontsheet'!$A$16:$AC$215,6,0)="","",VLOOKUP(A17,'Trust - Frontsheet'!$A$16:$AC$216,6,0))</f>
        <v>RADBOURNE UNIT - WARD 33 ADULT ACUTE INPATIENT</v>
      </c>
      <c r="E17" s="69"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8" t="str">
        <f ca="1">IF(A17 = "","",IF('Trust - Frontsheet'!D26="", "Site code not present",""))</f>
        <v/>
      </c>
      <c r="G17" s="68" t="str">
        <f ca="1">IF('Trust - Frontsheet'!D26="","",IF(VLOOKUP(A17,'Trust - Frontsheet'!$A$16:$AC$215,6,0)="","Ward name not present",""))</f>
        <v/>
      </c>
      <c r="H17" s="68" t="str">
        <f ca="1">IF(A17="","",IF(VLOOKUP(A17,'Trust - Frontsheet'!$A$16:$AC$215,7,0)="","Specialty 1 has not been selected",""))</f>
        <v/>
      </c>
      <c r="I17" s="69" t="str">
        <f ca="1">IF(A17="","",IF(OR(COUNTIF(Specialties,VLOOKUP(A17,'Trust - Frontsheet'!$A$16:$AC$215,7,0))=0, AND(COUNTIF(Specialties,VLOOKUP(A17,'Trust - Frontsheet'!$A$16:$AC$215,8,0))=0,VLOOKUP(A17,'Trust - Frontsheet'!$A$16:$AC$215,8,0)&lt;&gt;"")),"You have entered unacceptable specialties.",""))</f>
        <v/>
      </c>
      <c r="J17" s="68" t="str">
        <f ca="1">IF(A17="","",IF(AND(RIGHT(VLOOKUP(A17,'Trust - Frontsheet'!$A$16:$AC$215,7,0),3)&lt;&gt;RIGHT(VLOOKUP(A17,'Trust - Frontsheet'!$A$16:$AC$215,8,0),3),VLOOKUP(A17,'Trust - Frontsheet'!$A$16:$AC$215,8,0)&lt;&gt;""),"Covid statuses do not match",""))</f>
        <v/>
      </c>
      <c r="K17" s="68" t="str">
        <f t="shared" ca="1" si="0"/>
        <v/>
      </c>
      <c r="L17" s="68" t="str" cm="1">
        <f t="array" aca="1" ref="L17" ca="1">IF(SUMPRODUCT(--('Trust - Frontsheet'!$D26:$AC26=""))&lt;&gt;26,"","This is a blank row")</f>
        <v/>
      </c>
    </row>
    <row r="18" spans="1:12" ht="45" customHeight="1" x14ac:dyDescent="0.2">
      <c r="A18" t="str">
        <f ca="1">IF('Trust - Frontsheet'!A27="","",'Trust - Frontsheet'!A27)</f>
        <v>RXM78RADBOURNE UNIT - WARD 34 ADULT ACUTE INPATIENT</v>
      </c>
      <c r="B18" s="68" t="str">
        <f ca="1">IF('Trust - Frontsheet'!A27="","",'Trust - Frontsheet'!D27)</f>
        <v>RXM78</v>
      </c>
      <c r="C18" s="68" t="str">
        <f ca="1">IF(VLOOKUP(A18,'Trust - Frontsheet'!$A$16:$AC$215,5,0)="","",VLOOKUP(A18,'Trust - Frontsheet'!$A$16:$AC$216,5,0))</f>
        <v>WARD 34, PSYCHIATRIC UNIT</v>
      </c>
      <c r="D18" s="68" t="str">
        <f ca="1">IF(VLOOKUP(A18,'Trust - Frontsheet'!$A$16:$AC$215,6,0)="","",VLOOKUP(A18,'Trust - Frontsheet'!$A$16:$AC$216,6,0))</f>
        <v>RADBOURNE UNIT - WARD 34 ADULT ACUTE INPATIENT</v>
      </c>
      <c r="E18" s="69"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8" t="str">
        <f ca="1">IF(A18 = "","",IF('Trust - Frontsheet'!D27="", "Site code not present",""))</f>
        <v/>
      </c>
      <c r="G18" s="68" t="str">
        <f ca="1">IF('Trust - Frontsheet'!D27="","",IF(VLOOKUP(A18,'Trust - Frontsheet'!$A$16:$AC$215,6,0)="","Ward name not present",""))</f>
        <v/>
      </c>
      <c r="H18" s="68" t="str">
        <f ca="1">IF(A18="","",IF(VLOOKUP(A18,'Trust - Frontsheet'!$A$16:$AC$215,7,0)="","Specialty 1 has not been selected",""))</f>
        <v/>
      </c>
      <c r="I18" s="69" t="str">
        <f ca="1">IF(A18="","",IF(OR(COUNTIF(Specialties,VLOOKUP(A18,'Trust - Frontsheet'!$A$16:$AC$215,7,0))=0, AND(COUNTIF(Specialties,VLOOKUP(A18,'Trust - Frontsheet'!$A$16:$AC$215,8,0))=0,VLOOKUP(A18,'Trust - Frontsheet'!$A$16:$AC$215,8,0)&lt;&gt;"")),"You have entered unacceptable specialties.",""))</f>
        <v/>
      </c>
      <c r="J18" s="68" t="str">
        <f ca="1">IF(A18="","",IF(AND(RIGHT(VLOOKUP(A18,'Trust - Frontsheet'!$A$16:$AC$215,7,0),3)&lt;&gt;RIGHT(VLOOKUP(A18,'Trust - Frontsheet'!$A$16:$AC$215,8,0),3),VLOOKUP(A18,'Trust - Frontsheet'!$A$16:$AC$215,8,0)&lt;&gt;""),"Covid statuses do not match",""))</f>
        <v/>
      </c>
      <c r="K18" s="68" t="str">
        <f t="shared" ca="1" si="0"/>
        <v/>
      </c>
      <c r="L18" s="68" t="str" cm="1">
        <f t="array" aca="1" ref="L18" ca="1">IF(SUMPRODUCT(--('Trust - Frontsheet'!$D27:$AC27=""))&lt;&gt;26,"","This is a blank row")</f>
        <v/>
      </c>
    </row>
    <row r="19" spans="1:12" ht="45" customHeight="1" x14ac:dyDescent="0.2">
      <c r="A19" t="str">
        <f ca="1">IF('Trust - Frontsheet'!A28="","",'Trust - Frontsheet'!A28)</f>
        <v>RXM81RADBOURNE UNIT - WARD 35 ADULT ACUTE INPATIENT</v>
      </c>
      <c r="B19" s="68" t="str">
        <f ca="1">IF('Trust - Frontsheet'!A28="","",'Trust - Frontsheet'!D28)</f>
        <v>RXM81</v>
      </c>
      <c r="C19" s="68" t="str">
        <f ca="1">IF(VLOOKUP(A19,'Trust - Frontsheet'!$A$16:$AC$215,5,0)="","",VLOOKUP(A19,'Trust - Frontsheet'!$A$16:$AC$216,5,0))</f>
        <v>WARD 35, PSYCHIATRIC UNIT</v>
      </c>
      <c r="D19" s="68" t="str">
        <f ca="1">IF(VLOOKUP(A19,'Trust - Frontsheet'!$A$16:$AC$215,6,0)="","",VLOOKUP(A19,'Trust - Frontsheet'!$A$16:$AC$216,6,0))</f>
        <v>RADBOURNE UNIT - WARD 35 ADULT ACUTE INPATIENT</v>
      </c>
      <c r="E19" s="69"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8" t="str">
        <f ca="1">IF(A19 = "","",IF('Trust - Frontsheet'!D28="", "Site code not present",""))</f>
        <v/>
      </c>
      <c r="G19" s="68" t="str">
        <f ca="1">IF('Trust - Frontsheet'!D28="","",IF(VLOOKUP(A19,'Trust - Frontsheet'!$A$16:$AC$215,6,0)="","Ward name not present",""))</f>
        <v/>
      </c>
      <c r="H19" s="68" t="str">
        <f ca="1">IF(A19="","",IF(VLOOKUP(A19,'Trust - Frontsheet'!$A$16:$AC$215,7,0)="","Specialty 1 has not been selected",""))</f>
        <v/>
      </c>
      <c r="I19" s="69" t="str">
        <f ca="1">IF(A19="","",IF(OR(COUNTIF(Specialties,VLOOKUP(A19,'Trust - Frontsheet'!$A$16:$AC$215,7,0))=0, AND(COUNTIF(Specialties,VLOOKUP(A19,'Trust - Frontsheet'!$A$16:$AC$215,8,0))=0,VLOOKUP(A19,'Trust - Frontsheet'!$A$16:$AC$215,8,0)&lt;&gt;"")),"You have entered unacceptable specialties.",""))</f>
        <v/>
      </c>
      <c r="J19" s="68" t="str">
        <f ca="1">IF(A19="","",IF(AND(RIGHT(VLOOKUP(A19,'Trust - Frontsheet'!$A$16:$AC$215,7,0),3)&lt;&gt;RIGHT(VLOOKUP(A19,'Trust - Frontsheet'!$A$16:$AC$215,8,0),3),VLOOKUP(A19,'Trust - Frontsheet'!$A$16:$AC$215,8,0)&lt;&gt;""),"Covid statuses do not match",""))</f>
        <v/>
      </c>
      <c r="K19" s="68" t="str">
        <f t="shared" ca="1" si="0"/>
        <v/>
      </c>
      <c r="L19" s="68" t="str" cm="1">
        <f t="array" aca="1" ref="L19" ca="1">IF(SUMPRODUCT(--('Trust - Frontsheet'!$D28:$AC28=""))&lt;&gt;26,"","This is a blank row")</f>
        <v/>
      </c>
    </row>
    <row r="20" spans="1:12" ht="45" customHeight="1" x14ac:dyDescent="0.2">
      <c r="A20" t="str">
        <f ca="1">IF('Trust - Frontsheet'!A29="","",'Trust - Frontsheet'!A29)</f>
        <v>RXM74RADBOURNE UNIT - WARD 36 ADULT ACUTE INPATIENT</v>
      </c>
      <c r="B20" s="68" t="str">
        <f ca="1">IF('Trust - Frontsheet'!A29="","",'Trust - Frontsheet'!D29)</f>
        <v>RXM74</v>
      </c>
      <c r="C20" s="68" t="str">
        <f ca="1">IF(VLOOKUP(A20,'Trust - Frontsheet'!$A$16:$AC$215,5,0)="","",VLOOKUP(A20,'Trust - Frontsheet'!$A$16:$AC$216,5,0))</f>
        <v>WARD 36, PSYCHIATRIC UNIT</v>
      </c>
      <c r="D20" s="68" t="str">
        <f ca="1">IF(VLOOKUP(A20,'Trust - Frontsheet'!$A$16:$AC$215,6,0)="","",VLOOKUP(A20,'Trust - Frontsheet'!$A$16:$AC$216,6,0))</f>
        <v>RADBOURNE UNIT - WARD 36 ADULT ACUTE INPATIENT</v>
      </c>
      <c r="E20" s="69"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8" t="str">
        <f ca="1">IF(A20 = "","",IF('Trust - Frontsheet'!D29="", "Site code not present",""))</f>
        <v/>
      </c>
      <c r="G20" s="68" t="str">
        <f ca="1">IF('Trust - Frontsheet'!D29="","",IF(VLOOKUP(A20,'Trust - Frontsheet'!$A$16:$AC$215,6,0)="","Ward name not present",""))</f>
        <v/>
      </c>
      <c r="H20" s="68" t="str">
        <f ca="1">IF(A20="","",IF(VLOOKUP(A20,'Trust - Frontsheet'!$A$16:$AC$215,7,0)="","Specialty 1 has not been selected",""))</f>
        <v/>
      </c>
      <c r="I20" s="69" t="str">
        <f ca="1">IF(A20="","",IF(OR(COUNTIF(Specialties,VLOOKUP(A20,'Trust - Frontsheet'!$A$16:$AC$215,7,0))=0, AND(COUNTIF(Specialties,VLOOKUP(A20,'Trust - Frontsheet'!$A$16:$AC$215,8,0))=0,VLOOKUP(A20,'Trust - Frontsheet'!$A$16:$AC$215,8,0)&lt;&gt;"")),"You have entered unacceptable specialties.",""))</f>
        <v/>
      </c>
      <c r="J20" s="68" t="str">
        <f ca="1">IF(A20="","",IF(AND(RIGHT(VLOOKUP(A20,'Trust - Frontsheet'!$A$16:$AC$215,7,0),3)&lt;&gt;RIGHT(VLOOKUP(A20,'Trust - Frontsheet'!$A$16:$AC$215,8,0),3),VLOOKUP(A20,'Trust - Frontsheet'!$A$16:$AC$215,8,0)&lt;&gt;""),"Covid statuses do not match",""))</f>
        <v/>
      </c>
      <c r="K20" s="68" t="str">
        <f t="shared" ca="1" si="0"/>
        <v/>
      </c>
      <c r="L20" s="68" t="str" cm="1">
        <f t="array" aca="1" ref="L20" ca="1">IF(SUMPRODUCT(--('Trust - Frontsheet'!$D29:$AC29=""))&lt;&gt;26,"","This is a blank row")</f>
        <v/>
      </c>
    </row>
    <row r="21" spans="1:12" ht="45" customHeight="1" x14ac:dyDescent="0.2">
      <c r="A21" t="str">
        <f ca="1">IF('Trust - Frontsheet'!A30="","",'Trust - Frontsheet'!A30)</f>
        <v/>
      </c>
      <c r="B21" s="68" t="str">
        <f ca="1">IF('Trust - Frontsheet'!A30="","",'Trust - Frontsheet'!D30)</f>
        <v/>
      </c>
      <c r="C21" s="68" t="str">
        <f ca="1">IF(VLOOKUP(A21,'Trust - Frontsheet'!$A$16:$AC$215,5,0)="","",VLOOKUP(A21,'Trust - Frontsheet'!$A$16:$AC$216,5,0))</f>
        <v/>
      </c>
      <c r="D21" s="68" t="str">
        <f ca="1">IF(VLOOKUP(A21,'Trust - Frontsheet'!$A$16:$AC$215,6,0)="","",VLOOKUP(A21,'Trust - Frontsheet'!$A$16:$AC$216,6,0))</f>
        <v/>
      </c>
      <c r="E21" s="69"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8" t="str">
        <f ca="1">IF(A21 = "","",IF('Trust - Frontsheet'!D30="", "Site code not present",""))</f>
        <v/>
      </c>
      <c r="G21" s="68" t="str">
        <f ca="1">IF('Trust - Frontsheet'!D30="","",IF(VLOOKUP(A21,'Trust - Frontsheet'!$A$16:$AC$215,6,0)="","Ward name not present",""))</f>
        <v/>
      </c>
      <c r="H21" s="68" t="str">
        <f ca="1">IF(A21="","",IF(VLOOKUP(A21,'Trust - Frontsheet'!$A$16:$AC$215,7,0)="","Specialty 1 has not been selected",""))</f>
        <v/>
      </c>
      <c r="I21" s="69" t="str">
        <f ca="1">IF(A21="","",IF(OR(COUNTIF(Specialties,VLOOKUP(A21,'Trust - Frontsheet'!$A$16:$AC$215,7,0))=0, AND(COUNTIF(Specialties,VLOOKUP(A21,'Trust - Frontsheet'!$A$16:$AC$215,8,0))=0,VLOOKUP(A21,'Trust - Frontsheet'!$A$16:$AC$215,8,0)&lt;&gt;"")),"You have entered unacceptable specialties.",""))</f>
        <v/>
      </c>
      <c r="J21" s="68" t="str">
        <f ca="1">IF(A21="","",IF(AND(RIGHT(VLOOKUP(A21,'Trust - Frontsheet'!$A$16:$AC$215,7,0),3)&lt;&gt;RIGHT(VLOOKUP(A21,'Trust - Frontsheet'!$A$16:$AC$215,8,0),3),VLOOKUP(A21,'Trust - Frontsheet'!$A$16:$AC$215,8,0)&lt;&gt;""),"Covid statuses do not match",""))</f>
        <v/>
      </c>
      <c r="K21" s="68" t="str">
        <f t="shared" ca="1" si="0"/>
        <v/>
      </c>
      <c r="L21" s="68" t="str" cm="1">
        <f t="array" aca="1" ref="L21" ca="1">IF(SUMPRODUCT(--('Trust - Frontsheet'!$D30:$AC30=""))&lt;&gt;26,"","This is a blank row")</f>
        <v>This is a blank row</v>
      </c>
    </row>
    <row r="22" spans="1:12" ht="45" customHeight="1" x14ac:dyDescent="0.2">
      <c r="A22" t="str">
        <f ca="1">IF('Trust - Frontsheet'!A31="","",'Trust - Frontsheet'!A31)</f>
        <v/>
      </c>
      <c r="B22" s="68" t="str">
        <f ca="1">IF('Trust - Frontsheet'!A31="","",'Trust - Frontsheet'!D31)</f>
        <v/>
      </c>
      <c r="C22" s="68" t="str">
        <f ca="1">IF(VLOOKUP(A22,'Trust - Frontsheet'!$A$16:$AC$215,5,0)="","",VLOOKUP(A22,'Trust - Frontsheet'!$A$16:$AC$216,5,0))</f>
        <v/>
      </c>
      <c r="D22" s="68" t="str">
        <f ca="1">IF(VLOOKUP(A22,'Trust - Frontsheet'!$A$16:$AC$215,6,0)="","",VLOOKUP(A22,'Trust - Frontsheet'!$A$16:$AC$216,6,0))</f>
        <v/>
      </c>
      <c r="E22" s="69"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8" t="str">
        <f ca="1">IF(A22 = "","",IF('Trust - Frontsheet'!D31="", "Site code not present",""))</f>
        <v/>
      </c>
      <c r="G22" s="68" t="str">
        <f ca="1">IF('Trust - Frontsheet'!D31="","",IF(VLOOKUP(A22,'Trust - Frontsheet'!$A$16:$AC$215,6,0)="","Ward name not present",""))</f>
        <v/>
      </c>
      <c r="H22" s="68" t="str">
        <f ca="1">IF(A22="","",IF(VLOOKUP(A22,'Trust - Frontsheet'!$A$16:$AC$215,7,0)="","Specialty 1 has not been selected",""))</f>
        <v/>
      </c>
      <c r="I22" s="69" t="str">
        <f ca="1">IF(A22="","",IF(OR(COUNTIF(Specialties,VLOOKUP(A22,'Trust - Frontsheet'!$A$16:$AC$215,7,0))=0, AND(COUNTIF(Specialties,VLOOKUP(A22,'Trust - Frontsheet'!$A$16:$AC$215,8,0))=0,VLOOKUP(A22,'Trust - Frontsheet'!$A$16:$AC$215,8,0)&lt;&gt;"")),"You have entered unacceptable specialties.",""))</f>
        <v/>
      </c>
      <c r="J22" s="68" t="str">
        <f ca="1">IF(A22="","",IF(AND(RIGHT(VLOOKUP(A22,'Trust - Frontsheet'!$A$16:$AC$215,7,0),3)&lt;&gt;RIGHT(VLOOKUP(A22,'Trust - Frontsheet'!$A$16:$AC$215,8,0),3),VLOOKUP(A22,'Trust - Frontsheet'!$A$16:$AC$215,8,0)&lt;&gt;""),"Covid statuses do not match",""))</f>
        <v/>
      </c>
      <c r="K22" s="68" t="str">
        <f t="shared" ca="1" si="0"/>
        <v/>
      </c>
      <c r="L22" s="68" t="str" cm="1">
        <f t="array" aca="1" ref="L22" ca="1">IF(SUMPRODUCT(--('Trust - Frontsheet'!$D31:$AC31=""))&lt;&gt;26,"","This is a blank row")</f>
        <v>This is a blank row</v>
      </c>
    </row>
    <row r="23" spans="1:12" ht="45" customHeight="1" x14ac:dyDescent="0.2">
      <c r="A23" t="str">
        <f ca="1">IF('Trust - Frontsheet'!A32="","",'Trust - Frontsheet'!A32)</f>
        <v/>
      </c>
      <c r="B23" s="68" t="str">
        <f ca="1">IF('Trust - Frontsheet'!A32="","",'Trust - Frontsheet'!D32)</f>
        <v/>
      </c>
      <c r="C23" s="68" t="str">
        <f ca="1">IF(VLOOKUP(A23,'Trust - Frontsheet'!$A$16:$AC$215,5,0)="","",VLOOKUP(A23,'Trust - Frontsheet'!$A$16:$AC$216,5,0))</f>
        <v/>
      </c>
      <c r="D23" s="68" t="str">
        <f ca="1">IF(VLOOKUP(A23,'Trust - Frontsheet'!$A$16:$AC$215,6,0)="","",VLOOKUP(A23,'Trust - Frontsheet'!$A$16:$AC$216,6,0))</f>
        <v/>
      </c>
      <c r="E23" s="69"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8" t="str">
        <f ca="1">IF(A23 = "","",IF('Trust - Frontsheet'!D32="", "Site code not present",""))</f>
        <v/>
      </c>
      <c r="G23" s="68" t="str">
        <f ca="1">IF('Trust - Frontsheet'!D32="","",IF(VLOOKUP(A23,'Trust - Frontsheet'!$A$16:$AC$215,6,0)="","Ward name not present",""))</f>
        <v/>
      </c>
      <c r="H23" s="68" t="str">
        <f ca="1">IF(A23="","",IF(VLOOKUP(A23,'Trust - Frontsheet'!$A$16:$AC$215,7,0)="","Specialty 1 has not been selected",""))</f>
        <v/>
      </c>
      <c r="I23" s="69" t="str">
        <f ca="1">IF(A23="","",IF(OR(COUNTIF(Specialties,VLOOKUP(A23,'Trust - Frontsheet'!$A$16:$AC$215,7,0))=0, AND(COUNTIF(Specialties,VLOOKUP(A23,'Trust - Frontsheet'!$A$16:$AC$215,8,0))=0,VLOOKUP(A23,'Trust - Frontsheet'!$A$16:$AC$215,8,0)&lt;&gt;"")),"You have entered unacceptable specialties.",""))</f>
        <v/>
      </c>
      <c r="J23" s="68" t="str">
        <f ca="1">IF(A23="","",IF(AND(RIGHT(VLOOKUP(A23,'Trust - Frontsheet'!$A$16:$AC$215,7,0),3)&lt;&gt;RIGHT(VLOOKUP(A23,'Trust - Frontsheet'!$A$16:$AC$215,8,0),3),VLOOKUP(A23,'Trust - Frontsheet'!$A$16:$AC$215,8,0)&lt;&gt;""),"Covid statuses do not match",""))</f>
        <v/>
      </c>
      <c r="K23" s="68" t="str">
        <f t="shared" ca="1" si="0"/>
        <v/>
      </c>
      <c r="L23" s="68" t="str" cm="1">
        <f t="array" aca="1" ref="L23" ca="1">IF(SUMPRODUCT(--('Trust - Frontsheet'!$D32:$AC32=""))&lt;&gt;26,"","This is a blank row")</f>
        <v>This is a blank row</v>
      </c>
    </row>
    <row r="24" spans="1:12" ht="45" customHeight="1" x14ac:dyDescent="0.2">
      <c r="A24" t="str">
        <f ca="1">IF('Trust - Frontsheet'!A33="","",'Trust - Frontsheet'!A33)</f>
        <v/>
      </c>
      <c r="B24" s="68" t="str">
        <f ca="1">IF('Trust - Frontsheet'!A33="","",'Trust - Frontsheet'!D33)</f>
        <v/>
      </c>
      <c r="C24" s="68" t="str">
        <f ca="1">IF(VLOOKUP(A24,'Trust - Frontsheet'!$A$16:$AC$215,5,0)="","",VLOOKUP(A24,'Trust - Frontsheet'!$A$16:$AC$216,5,0))</f>
        <v/>
      </c>
      <c r="D24" s="68" t="str">
        <f ca="1">IF(VLOOKUP(A24,'Trust - Frontsheet'!$A$16:$AC$215,6,0)="","",VLOOKUP(A24,'Trust - Frontsheet'!$A$16:$AC$216,6,0))</f>
        <v/>
      </c>
      <c r="E24" s="69"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8" t="str">
        <f ca="1">IF(A24 = "","",IF('Trust - Frontsheet'!D33="", "Site code not present",""))</f>
        <v/>
      </c>
      <c r="G24" s="68" t="str">
        <f ca="1">IF('Trust - Frontsheet'!D33="","",IF(VLOOKUP(A24,'Trust - Frontsheet'!$A$16:$AC$215,6,0)="","Ward name not present",""))</f>
        <v/>
      </c>
      <c r="H24" s="68" t="str">
        <f ca="1">IF(A24="","",IF(VLOOKUP(A24,'Trust - Frontsheet'!$A$16:$AC$215,7,0)="","Specialty 1 has not been selected",""))</f>
        <v/>
      </c>
      <c r="I24" s="69" t="str">
        <f ca="1">IF(A24="","",IF(OR(COUNTIF(Specialties,VLOOKUP(A24,'Trust - Frontsheet'!$A$16:$AC$215,7,0))=0, AND(COUNTIF(Specialties,VLOOKUP(A24,'Trust - Frontsheet'!$A$16:$AC$215,8,0))=0,VLOOKUP(A24,'Trust - Frontsheet'!$A$16:$AC$215,8,0)&lt;&gt;"")),"You have entered unacceptable specialties.",""))</f>
        <v/>
      </c>
      <c r="J24" s="68" t="str">
        <f ca="1">IF(A24="","",IF(AND(RIGHT(VLOOKUP(A24,'Trust - Frontsheet'!$A$16:$AC$215,7,0),3)&lt;&gt;RIGHT(VLOOKUP(A24,'Trust - Frontsheet'!$A$16:$AC$215,8,0),3),VLOOKUP(A24,'Trust - Frontsheet'!$A$16:$AC$215,8,0)&lt;&gt;""),"Covid statuses do not match",""))</f>
        <v/>
      </c>
      <c r="K24" s="68" t="str">
        <f t="shared" ca="1" si="0"/>
        <v/>
      </c>
      <c r="L24" s="68" t="str" cm="1">
        <f t="array" aca="1" ref="L24" ca="1">IF(SUMPRODUCT(--('Trust - Frontsheet'!$D33:$AC33=""))&lt;&gt;26,"","This is a blank row")</f>
        <v>This is a blank row</v>
      </c>
    </row>
    <row r="25" spans="1:12" ht="45" customHeight="1" x14ac:dyDescent="0.2">
      <c r="A25" t="str">
        <f ca="1">IF('Trust - Frontsheet'!A34="","",'Trust - Frontsheet'!A34)</f>
        <v/>
      </c>
      <c r="B25" s="68" t="str">
        <f ca="1">IF('Trust - Frontsheet'!A34="","",'Trust - Frontsheet'!D34)</f>
        <v/>
      </c>
      <c r="C25" s="68" t="str">
        <f ca="1">IF(VLOOKUP(A25,'Trust - Frontsheet'!$A$16:$AC$215,5,0)="","",VLOOKUP(A25,'Trust - Frontsheet'!$A$16:$AC$216,5,0))</f>
        <v/>
      </c>
      <c r="D25" s="68" t="str">
        <f ca="1">IF(VLOOKUP(A25,'Trust - Frontsheet'!$A$16:$AC$215,6,0)="","",VLOOKUP(A25,'Trust - Frontsheet'!$A$16:$AC$216,6,0))</f>
        <v/>
      </c>
      <c r="E25" s="69"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8" t="str">
        <f ca="1">IF(A25 = "","",IF('Trust - Frontsheet'!D34="", "Site code not present",""))</f>
        <v/>
      </c>
      <c r="G25" s="68" t="str">
        <f ca="1">IF('Trust - Frontsheet'!D34="","",IF(VLOOKUP(A25,'Trust - Frontsheet'!$A$16:$AC$215,6,0)="","Ward name not present",""))</f>
        <v/>
      </c>
      <c r="H25" s="68" t="str">
        <f ca="1">IF(A25="","",IF(VLOOKUP(A25,'Trust - Frontsheet'!$A$16:$AC$215,7,0)="","Specialty 1 has not been selected",""))</f>
        <v/>
      </c>
      <c r="I25" s="69" t="str">
        <f ca="1">IF(A25="","",IF(OR(COUNTIF(Specialties,VLOOKUP(A25,'Trust - Frontsheet'!$A$16:$AC$215,7,0))=0, AND(COUNTIF(Specialties,VLOOKUP(A25,'Trust - Frontsheet'!$A$16:$AC$215,8,0))=0,VLOOKUP(A25,'Trust - Frontsheet'!$A$16:$AC$215,8,0)&lt;&gt;"")),"You have entered unacceptable specialties.",""))</f>
        <v/>
      </c>
      <c r="J25" s="68" t="str">
        <f ca="1">IF(A25="","",IF(AND(RIGHT(VLOOKUP(A25,'Trust - Frontsheet'!$A$16:$AC$215,7,0),3)&lt;&gt;RIGHT(VLOOKUP(A25,'Trust - Frontsheet'!$A$16:$AC$215,8,0),3),VLOOKUP(A25,'Trust - Frontsheet'!$A$16:$AC$215,8,0)&lt;&gt;""),"Covid statuses do not match",""))</f>
        <v/>
      </c>
      <c r="K25" s="68" t="str">
        <f t="shared" ca="1" si="0"/>
        <v/>
      </c>
      <c r="L25" s="68" t="str" cm="1">
        <f t="array" aca="1" ref="L25" ca="1">IF(SUMPRODUCT(--('Trust - Frontsheet'!$D34:$AC34=""))&lt;&gt;26,"","This is a blank row")</f>
        <v>This is a blank row</v>
      </c>
    </row>
    <row r="26" spans="1:12" ht="45" customHeight="1" x14ac:dyDescent="0.2">
      <c r="A26" t="str">
        <f ca="1">IF('Trust - Frontsheet'!A35="","",'Trust - Frontsheet'!A35)</f>
        <v/>
      </c>
      <c r="B26" s="68" t="str">
        <f ca="1">IF('Trust - Frontsheet'!A35="","",'Trust - Frontsheet'!D35)</f>
        <v/>
      </c>
      <c r="C26" s="68" t="str">
        <f ca="1">IF(VLOOKUP(A26,'Trust - Frontsheet'!$A$16:$AC$215,5,0)="","",VLOOKUP(A26,'Trust - Frontsheet'!$A$16:$AC$216,5,0))</f>
        <v/>
      </c>
      <c r="D26" s="68" t="str">
        <f ca="1">IF(VLOOKUP(A26,'Trust - Frontsheet'!$A$16:$AC$215,6,0)="","",VLOOKUP(A26,'Trust - Frontsheet'!$A$16:$AC$216,6,0))</f>
        <v/>
      </c>
      <c r="E26" s="69"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8" t="str">
        <f ca="1">IF(A26 = "","",IF('Trust - Frontsheet'!D35="", "Site code not present",""))</f>
        <v/>
      </c>
      <c r="G26" s="68" t="str">
        <f ca="1">IF('Trust - Frontsheet'!D35="","",IF(VLOOKUP(A26,'Trust - Frontsheet'!$A$16:$AC$215,6,0)="","Ward name not present",""))</f>
        <v/>
      </c>
      <c r="H26" s="68" t="str">
        <f ca="1">IF(A26="","",IF(VLOOKUP(A26,'Trust - Frontsheet'!$A$16:$AC$215,7,0)="","Specialty 1 has not been selected",""))</f>
        <v/>
      </c>
      <c r="I26" s="69" t="str">
        <f ca="1">IF(A26="","",IF(OR(COUNTIF(Specialties,VLOOKUP(A26,'Trust - Frontsheet'!$A$16:$AC$215,7,0))=0, AND(COUNTIF(Specialties,VLOOKUP(A26,'Trust - Frontsheet'!$A$16:$AC$215,8,0))=0,VLOOKUP(A26,'Trust - Frontsheet'!$A$16:$AC$215,8,0)&lt;&gt;"")),"You have entered unacceptable specialties.",""))</f>
        <v/>
      </c>
      <c r="J26" s="68" t="str">
        <f ca="1">IF(A26="","",IF(AND(RIGHT(VLOOKUP(A26,'Trust - Frontsheet'!$A$16:$AC$215,7,0),3)&lt;&gt;RIGHT(VLOOKUP(A26,'Trust - Frontsheet'!$A$16:$AC$215,8,0),3),VLOOKUP(A26,'Trust - Frontsheet'!$A$16:$AC$215,8,0)&lt;&gt;""),"Covid statuses do not match",""))</f>
        <v/>
      </c>
      <c r="K26" s="68" t="str">
        <f t="shared" ca="1" si="0"/>
        <v/>
      </c>
      <c r="L26" s="68" t="str" cm="1">
        <f t="array" aca="1" ref="L26" ca="1">IF(SUMPRODUCT(--('Trust - Frontsheet'!$D35:$AC35=""))&lt;&gt;26,"","This is a blank row")</f>
        <v>This is a blank row</v>
      </c>
    </row>
    <row r="27" spans="1:12" ht="45" customHeight="1" x14ac:dyDescent="0.2">
      <c r="A27" t="str">
        <f ca="1">IF('Trust - Frontsheet'!A36="","",'Trust - Frontsheet'!A36)</f>
        <v/>
      </c>
      <c r="B27" s="68" t="str">
        <f ca="1">IF('Trust - Frontsheet'!A36="","",'Trust - Frontsheet'!D36)</f>
        <v/>
      </c>
      <c r="C27" s="68" t="str">
        <f ca="1">IF(VLOOKUP(A27,'Trust - Frontsheet'!$A$16:$AC$215,5,0)="","",VLOOKUP(A27,'Trust - Frontsheet'!$A$16:$AC$216,5,0))</f>
        <v/>
      </c>
      <c r="D27" s="68" t="str">
        <f ca="1">IF(VLOOKUP(A27,'Trust - Frontsheet'!$A$16:$AC$215,6,0)="","",VLOOKUP(A27,'Trust - Frontsheet'!$A$16:$AC$216,6,0))</f>
        <v/>
      </c>
      <c r="E27" s="69"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8" t="str">
        <f ca="1">IF(A27 = "","",IF('Trust - Frontsheet'!D36="", "Site code not present",""))</f>
        <v/>
      </c>
      <c r="G27" s="68" t="str">
        <f ca="1">IF('Trust - Frontsheet'!D36="","",IF(VLOOKUP(A27,'Trust - Frontsheet'!$A$16:$AC$215,6,0)="","Ward name not present",""))</f>
        <v/>
      </c>
      <c r="H27" s="68" t="str">
        <f ca="1">IF(A27="","",IF(VLOOKUP(A27,'Trust - Frontsheet'!$A$16:$AC$215,7,0)="","Specialty 1 has not been selected",""))</f>
        <v/>
      </c>
      <c r="I27" s="69" t="str">
        <f ca="1">IF(A27="","",IF(OR(COUNTIF(Specialties,VLOOKUP(A27,'Trust - Frontsheet'!$A$16:$AC$215,7,0))=0, AND(COUNTIF(Specialties,VLOOKUP(A27,'Trust - Frontsheet'!$A$16:$AC$215,8,0))=0,VLOOKUP(A27,'Trust - Frontsheet'!$A$16:$AC$215,8,0)&lt;&gt;"")),"You have entered unacceptable specialties.",""))</f>
        <v/>
      </c>
      <c r="J27" s="68" t="str">
        <f ca="1">IF(A27="","",IF(AND(RIGHT(VLOOKUP(A27,'Trust - Frontsheet'!$A$16:$AC$215,7,0),3)&lt;&gt;RIGHT(VLOOKUP(A27,'Trust - Frontsheet'!$A$16:$AC$215,8,0),3),VLOOKUP(A27,'Trust - Frontsheet'!$A$16:$AC$215,8,0)&lt;&gt;""),"Covid statuses do not match",""))</f>
        <v/>
      </c>
      <c r="K27" s="68" t="str">
        <f t="shared" ca="1" si="0"/>
        <v/>
      </c>
      <c r="L27" s="68" t="str" cm="1">
        <f t="array" aca="1" ref="L27" ca="1">IF(SUMPRODUCT(--('Trust - Frontsheet'!$D36:$AC36=""))&lt;&gt;26,"","This is a blank row")</f>
        <v>This is a blank row</v>
      </c>
    </row>
    <row r="28" spans="1:12" ht="45" customHeight="1" x14ac:dyDescent="0.2">
      <c r="A28" t="str">
        <f ca="1">IF('Trust - Frontsheet'!A37="","",'Trust - Frontsheet'!A37)</f>
        <v/>
      </c>
      <c r="B28" s="68" t="str">
        <f ca="1">IF('Trust - Frontsheet'!A37="","",'Trust - Frontsheet'!D37)</f>
        <v/>
      </c>
      <c r="C28" s="68" t="str">
        <f ca="1">IF(VLOOKUP(A28,'Trust - Frontsheet'!$A$16:$AC$215,5,0)="","",VLOOKUP(A28,'Trust - Frontsheet'!$A$16:$AC$216,5,0))</f>
        <v/>
      </c>
      <c r="D28" s="68" t="str">
        <f ca="1">IF(VLOOKUP(A28,'Trust - Frontsheet'!$A$16:$AC$215,6,0)="","",VLOOKUP(A28,'Trust - Frontsheet'!$A$16:$AC$216,6,0))</f>
        <v/>
      </c>
      <c r="E28" s="69"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8" t="str">
        <f ca="1">IF(A28 = "","",IF('Trust - Frontsheet'!D37="", "Site code not present",""))</f>
        <v/>
      </c>
      <c r="G28" s="68" t="str">
        <f ca="1">IF('Trust - Frontsheet'!D37="","",IF(VLOOKUP(A28,'Trust - Frontsheet'!$A$16:$AC$215,6,0)="","Ward name not present",""))</f>
        <v/>
      </c>
      <c r="H28" s="68" t="str">
        <f ca="1">IF(A28="","",IF(VLOOKUP(A28,'Trust - Frontsheet'!$A$16:$AC$215,7,0)="","Specialty 1 has not been selected",""))</f>
        <v/>
      </c>
      <c r="I28" s="69" t="str">
        <f ca="1">IF(A28="","",IF(OR(COUNTIF(Specialties,VLOOKUP(A28,'Trust - Frontsheet'!$A$16:$AC$215,7,0))=0, AND(COUNTIF(Specialties,VLOOKUP(A28,'Trust - Frontsheet'!$A$16:$AC$215,8,0))=0,VLOOKUP(A28,'Trust - Frontsheet'!$A$16:$AC$215,8,0)&lt;&gt;"")),"You have entered unacceptable specialties.",""))</f>
        <v/>
      </c>
      <c r="J28" s="68" t="str">
        <f ca="1">IF(A28="","",IF(AND(RIGHT(VLOOKUP(A28,'Trust - Frontsheet'!$A$16:$AC$215,7,0),3)&lt;&gt;RIGHT(VLOOKUP(A28,'Trust - Frontsheet'!$A$16:$AC$215,8,0),3),VLOOKUP(A28,'Trust - Frontsheet'!$A$16:$AC$215,8,0)&lt;&gt;""),"Covid statuses do not match",""))</f>
        <v/>
      </c>
      <c r="K28" s="68" t="str">
        <f t="shared" ca="1" si="0"/>
        <v/>
      </c>
      <c r="L28" s="68" t="str" cm="1">
        <f t="array" aca="1" ref="L28" ca="1">IF(SUMPRODUCT(--('Trust - Frontsheet'!$D37:$AC37=""))&lt;&gt;26,"","This is a blank row")</f>
        <v>This is a blank row</v>
      </c>
    </row>
    <row r="29" spans="1:12" ht="45" customHeight="1" x14ac:dyDescent="0.2">
      <c r="A29" t="str">
        <f ca="1">IF('Trust - Frontsheet'!A38="","",'Trust - Frontsheet'!A38)</f>
        <v/>
      </c>
      <c r="B29" s="68" t="str">
        <f ca="1">IF('Trust - Frontsheet'!A38="","",'Trust - Frontsheet'!D38)</f>
        <v/>
      </c>
      <c r="C29" s="68" t="str">
        <f ca="1">IF(VLOOKUP(A29,'Trust - Frontsheet'!$A$16:$AC$215,5,0)="","",VLOOKUP(A29,'Trust - Frontsheet'!$A$16:$AC$216,5,0))</f>
        <v/>
      </c>
      <c r="D29" s="68" t="str">
        <f ca="1">IF(VLOOKUP(A29,'Trust - Frontsheet'!$A$16:$AC$215,6,0)="","",VLOOKUP(A29,'Trust - Frontsheet'!$A$16:$AC$216,6,0))</f>
        <v/>
      </c>
      <c r="E29" s="69"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8" t="str">
        <f ca="1">IF(A29 = "","",IF('Trust - Frontsheet'!D38="", "Site code not present",""))</f>
        <v/>
      </c>
      <c r="G29" s="68" t="str">
        <f ca="1">IF('Trust - Frontsheet'!D38="","",IF(VLOOKUP(A29,'Trust - Frontsheet'!$A$16:$AC$215,6,0)="","Ward name not present",""))</f>
        <v/>
      </c>
      <c r="H29" s="68" t="str">
        <f ca="1">IF(A29="","",IF(VLOOKUP(A29,'Trust - Frontsheet'!$A$16:$AC$215,7,0)="","Specialty 1 has not been selected",""))</f>
        <v/>
      </c>
      <c r="I29" s="69" t="str">
        <f ca="1">IF(A29="","",IF(OR(COUNTIF(Specialties,VLOOKUP(A29,'Trust - Frontsheet'!$A$16:$AC$215,7,0))=0, AND(COUNTIF(Specialties,VLOOKUP(A29,'Trust - Frontsheet'!$A$16:$AC$215,8,0))=0,VLOOKUP(A29,'Trust - Frontsheet'!$A$16:$AC$215,8,0)&lt;&gt;"")),"You have entered unacceptable specialties.",""))</f>
        <v/>
      </c>
      <c r="J29" s="68" t="str">
        <f ca="1">IF(A29="","",IF(AND(RIGHT(VLOOKUP(A29,'Trust - Frontsheet'!$A$16:$AC$215,7,0),3)&lt;&gt;RIGHT(VLOOKUP(A29,'Trust - Frontsheet'!$A$16:$AC$215,8,0),3),VLOOKUP(A29,'Trust - Frontsheet'!$A$16:$AC$215,8,0)&lt;&gt;""),"Covid statuses do not match",""))</f>
        <v/>
      </c>
      <c r="K29" s="68" t="str">
        <f t="shared" ca="1" si="0"/>
        <v/>
      </c>
      <c r="L29" s="68" t="str" cm="1">
        <f t="array" aca="1" ref="L29" ca="1">IF(SUMPRODUCT(--('Trust - Frontsheet'!$D38:$AC38=""))&lt;&gt;26,"","This is a blank row")</f>
        <v>This is a blank row</v>
      </c>
    </row>
    <row r="30" spans="1:12" ht="45" customHeight="1" x14ac:dyDescent="0.2">
      <c r="A30" t="str">
        <f ca="1">IF('Trust - Frontsheet'!A39="","",'Trust - Frontsheet'!A39)</f>
        <v/>
      </c>
      <c r="B30" s="68" t="str">
        <f ca="1">IF('Trust - Frontsheet'!A39="","",'Trust - Frontsheet'!D39)</f>
        <v/>
      </c>
      <c r="C30" s="68" t="str">
        <f ca="1">IF(VLOOKUP(A30,'Trust - Frontsheet'!$A$16:$AC$215,5,0)="","",VLOOKUP(A30,'Trust - Frontsheet'!$A$16:$AC$216,5,0))</f>
        <v/>
      </c>
      <c r="D30" s="68" t="str">
        <f ca="1">IF(VLOOKUP(A30,'Trust - Frontsheet'!$A$16:$AC$215,6,0)="","",VLOOKUP(A30,'Trust - Frontsheet'!$A$16:$AC$216,6,0))</f>
        <v/>
      </c>
      <c r="E30" s="69"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8" t="str">
        <f ca="1">IF(A30 = "","",IF('Trust - Frontsheet'!D39="", "Site code not present",""))</f>
        <v/>
      </c>
      <c r="G30" s="68" t="str">
        <f ca="1">IF('Trust - Frontsheet'!D39="","",IF(VLOOKUP(A30,'Trust - Frontsheet'!$A$16:$AC$215,6,0)="","Ward name not present",""))</f>
        <v/>
      </c>
      <c r="H30" s="68" t="str">
        <f ca="1">IF(A30="","",IF(VLOOKUP(A30,'Trust - Frontsheet'!$A$16:$AC$215,7,0)="","Specialty 1 has not been selected",""))</f>
        <v/>
      </c>
      <c r="I30" s="69" t="str">
        <f ca="1">IF(A30="","",IF(OR(COUNTIF(Specialties,VLOOKUP(A30,'Trust - Frontsheet'!$A$16:$AC$215,7,0))=0, AND(COUNTIF(Specialties,VLOOKUP(A30,'Trust - Frontsheet'!$A$16:$AC$215,8,0))=0,VLOOKUP(A30,'Trust - Frontsheet'!$A$16:$AC$215,8,0)&lt;&gt;"")),"You have entered unacceptable specialties.",""))</f>
        <v/>
      </c>
      <c r="J30" s="68" t="str">
        <f ca="1">IF(A30="","",IF(AND(RIGHT(VLOOKUP(A30,'Trust - Frontsheet'!$A$16:$AC$215,7,0),3)&lt;&gt;RIGHT(VLOOKUP(A30,'Trust - Frontsheet'!$A$16:$AC$215,8,0),3),VLOOKUP(A30,'Trust - Frontsheet'!$A$16:$AC$215,8,0)&lt;&gt;""),"Covid statuses do not match",""))</f>
        <v/>
      </c>
      <c r="K30" s="68" t="str">
        <f t="shared" ca="1" si="0"/>
        <v/>
      </c>
      <c r="L30" s="68" t="str" cm="1">
        <f t="array" aca="1" ref="L30" ca="1">IF(SUMPRODUCT(--('Trust - Frontsheet'!$D39:$AC39=""))&lt;&gt;26,"","This is a blank row")</f>
        <v>This is a blank row</v>
      </c>
    </row>
    <row r="31" spans="1:12" ht="45" customHeight="1" x14ac:dyDescent="0.2">
      <c r="A31" t="str">
        <f ca="1">IF('Trust - Frontsheet'!A40="","",'Trust - Frontsheet'!A40)</f>
        <v/>
      </c>
      <c r="B31" s="68" t="str">
        <f ca="1">IF('Trust - Frontsheet'!A40="","",'Trust - Frontsheet'!D40)</f>
        <v/>
      </c>
      <c r="C31" s="68" t="str">
        <f ca="1">IF(VLOOKUP(A31,'Trust - Frontsheet'!$A$16:$AC$215,5,0)="","",VLOOKUP(A31,'Trust - Frontsheet'!$A$16:$AC$216,5,0))</f>
        <v/>
      </c>
      <c r="D31" s="68" t="str">
        <f ca="1">IF(VLOOKUP(A31,'Trust - Frontsheet'!$A$16:$AC$215,6,0)="","",VLOOKUP(A31,'Trust - Frontsheet'!$A$16:$AC$216,6,0))</f>
        <v/>
      </c>
      <c r="E31" s="69"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8" t="str">
        <f ca="1">IF(A31 = "","",IF('Trust - Frontsheet'!D40="", "Site code not present",""))</f>
        <v/>
      </c>
      <c r="G31" s="68" t="str">
        <f ca="1">IF('Trust - Frontsheet'!D40="","",IF(VLOOKUP(A31,'Trust - Frontsheet'!$A$16:$AC$215,6,0)="","Ward name not present",""))</f>
        <v/>
      </c>
      <c r="H31" s="68" t="str">
        <f ca="1">IF(A31="","",IF(VLOOKUP(A31,'Trust - Frontsheet'!$A$16:$AC$215,7,0)="","Specialty 1 has not been selected",""))</f>
        <v/>
      </c>
      <c r="I31" s="69" t="str">
        <f ca="1">IF(A31="","",IF(OR(COUNTIF(Specialties,VLOOKUP(A31,'Trust - Frontsheet'!$A$16:$AC$215,7,0))=0, AND(COUNTIF(Specialties,VLOOKUP(A31,'Trust - Frontsheet'!$A$16:$AC$215,8,0))=0,VLOOKUP(A31,'Trust - Frontsheet'!$A$16:$AC$215,8,0)&lt;&gt;"")),"You have entered unacceptable specialties.",""))</f>
        <v/>
      </c>
      <c r="J31" s="68" t="str">
        <f ca="1">IF(A31="","",IF(AND(RIGHT(VLOOKUP(A31,'Trust - Frontsheet'!$A$16:$AC$215,7,0),3)&lt;&gt;RIGHT(VLOOKUP(A31,'Trust - Frontsheet'!$A$16:$AC$215,8,0),3),VLOOKUP(A31,'Trust - Frontsheet'!$A$16:$AC$215,8,0)&lt;&gt;""),"Covid statuses do not match",""))</f>
        <v/>
      </c>
      <c r="K31" s="68" t="str">
        <f t="shared" ca="1" si="0"/>
        <v/>
      </c>
      <c r="L31" s="68" t="str" cm="1">
        <f t="array" aca="1" ref="L31" ca="1">IF(SUMPRODUCT(--('Trust - Frontsheet'!$D40:$AC40=""))&lt;&gt;26,"","This is a blank row")</f>
        <v>This is a blank row</v>
      </c>
    </row>
    <row r="32" spans="1:12" ht="45" customHeight="1" x14ac:dyDescent="0.2">
      <c r="A32" t="str">
        <f ca="1">IF('Trust - Frontsheet'!A41="","",'Trust - Frontsheet'!A41)</f>
        <v/>
      </c>
      <c r="B32" s="68" t="str">
        <f ca="1">IF('Trust - Frontsheet'!A41="","",'Trust - Frontsheet'!D41)</f>
        <v/>
      </c>
      <c r="C32" s="68" t="str">
        <f ca="1">IF(VLOOKUP(A32,'Trust - Frontsheet'!$A$16:$AC$215,5,0)="","",VLOOKUP(A32,'Trust - Frontsheet'!$A$16:$AC$216,5,0))</f>
        <v/>
      </c>
      <c r="D32" s="68" t="str">
        <f ca="1">IF(VLOOKUP(A32,'Trust - Frontsheet'!$A$16:$AC$215,6,0)="","",VLOOKUP(A32,'Trust - Frontsheet'!$A$16:$AC$216,6,0))</f>
        <v/>
      </c>
      <c r="E32" s="69"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8" t="str">
        <f ca="1">IF(A32 = "","",IF('Trust - Frontsheet'!D41="", "Site code not present",""))</f>
        <v/>
      </c>
      <c r="G32" s="68" t="str">
        <f ca="1">IF('Trust - Frontsheet'!D41="","",IF(VLOOKUP(A32,'Trust - Frontsheet'!$A$16:$AC$215,6,0)="","Ward name not present",""))</f>
        <v/>
      </c>
      <c r="H32" s="68" t="str">
        <f ca="1">IF(A32="","",IF(VLOOKUP(A32,'Trust - Frontsheet'!$A$16:$AC$215,7,0)="","Specialty 1 has not been selected",""))</f>
        <v/>
      </c>
      <c r="I32" s="69" t="str">
        <f ca="1">IF(A32="","",IF(OR(COUNTIF(Specialties,VLOOKUP(A32,'Trust - Frontsheet'!$A$16:$AC$215,7,0))=0, AND(COUNTIF(Specialties,VLOOKUP(A32,'Trust - Frontsheet'!$A$16:$AC$215,8,0))=0,VLOOKUP(A32,'Trust - Frontsheet'!$A$16:$AC$215,8,0)&lt;&gt;"")),"You have entered unacceptable specialties.",""))</f>
        <v/>
      </c>
      <c r="J32" s="68" t="str">
        <f ca="1">IF(A32="","",IF(AND(RIGHT(VLOOKUP(A32,'Trust - Frontsheet'!$A$16:$AC$215,7,0),3)&lt;&gt;RIGHT(VLOOKUP(A32,'Trust - Frontsheet'!$A$16:$AC$215,8,0),3),VLOOKUP(A32,'Trust - Frontsheet'!$A$16:$AC$215,8,0)&lt;&gt;""),"Covid statuses do not match",""))</f>
        <v/>
      </c>
      <c r="K32" s="68" t="str">
        <f t="shared" ca="1" si="0"/>
        <v/>
      </c>
      <c r="L32" s="68" t="str" cm="1">
        <f t="array" aca="1" ref="L32" ca="1">IF(SUMPRODUCT(--('Trust - Frontsheet'!$D41:$AC41=""))&lt;&gt;26,"","This is a blank row")</f>
        <v>This is a blank row</v>
      </c>
    </row>
    <row r="33" spans="1:12" ht="45" customHeight="1" x14ac:dyDescent="0.2">
      <c r="A33" t="str">
        <f ca="1">IF('Trust - Frontsheet'!A42="","",'Trust - Frontsheet'!A42)</f>
        <v/>
      </c>
      <c r="B33" s="68" t="str">
        <f ca="1">IF('Trust - Frontsheet'!A42="","",'Trust - Frontsheet'!D42)</f>
        <v/>
      </c>
      <c r="C33" s="68" t="str">
        <f ca="1">IF(VLOOKUP(A33,'Trust - Frontsheet'!$A$16:$AC$215,5,0)="","",VLOOKUP(A33,'Trust - Frontsheet'!$A$16:$AC$216,5,0))</f>
        <v/>
      </c>
      <c r="D33" s="68" t="str">
        <f ca="1">IF(VLOOKUP(A33,'Trust - Frontsheet'!$A$16:$AC$215,6,0)="","",VLOOKUP(A33,'Trust - Frontsheet'!$A$16:$AC$216,6,0))</f>
        <v/>
      </c>
      <c r="E33" s="69"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8" t="str">
        <f ca="1">IF(A33 = "","",IF('Trust - Frontsheet'!D42="", "Site code not present",""))</f>
        <v/>
      </c>
      <c r="G33" s="68" t="str">
        <f ca="1">IF('Trust - Frontsheet'!D42="","",IF(VLOOKUP(A33,'Trust - Frontsheet'!$A$16:$AC$215,6,0)="","Ward name not present",""))</f>
        <v/>
      </c>
      <c r="H33" s="68" t="str">
        <f ca="1">IF(A33="","",IF(VLOOKUP(A33,'Trust - Frontsheet'!$A$16:$AC$215,7,0)="","Specialty 1 has not been selected",""))</f>
        <v/>
      </c>
      <c r="I33" s="69" t="str">
        <f ca="1">IF(A33="","",IF(OR(COUNTIF(Specialties,VLOOKUP(A33,'Trust - Frontsheet'!$A$16:$AC$215,7,0))=0, AND(COUNTIF(Specialties,VLOOKUP(A33,'Trust - Frontsheet'!$A$16:$AC$215,8,0))=0,VLOOKUP(A33,'Trust - Frontsheet'!$A$16:$AC$215,8,0)&lt;&gt;"")),"You have entered unacceptable specialties.",""))</f>
        <v/>
      </c>
      <c r="J33" s="68" t="str">
        <f ca="1">IF(A33="","",IF(AND(RIGHT(VLOOKUP(A33,'Trust - Frontsheet'!$A$16:$AC$215,7,0),3)&lt;&gt;RIGHT(VLOOKUP(A33,'Trust - Frontsheet'!$A$16:$AC$215,8,0),3),VLOOKUP(A33,'Trust - Frontsheet'!$A$16:$AC$215,8,0)&lt;&gt;""),"Covid statuses do not match",""))</f>
        <v/>
      </c>
      <c r="K33" s="68" t="str">
        <f t="shared" ca="1" si="0"/>
        <v/>
      </c>
      <c r="L33" s="68" t="str" cm="1">
        <f t="array" aca="1" ref="L33" ca="1">IF(SUMPRODUCT(--('Trust - Frontsheet'!$D42:$AC42=""))&lt;&gt;26,"","This is a blank row")</f>
        <v>This is a blank row</v>
      </c>
    </row>
    <row r="34" spans="1:12" ht="45" customHeight="1" x14ac:dyDescent="0.2">
      <c r="A34" t="str">
        <f ca="1">IF('Trust - Frontsheet'!A43="","",'Trust - Frontsheet'!A43)</f>
        <v/>
      </c>
      <c r="B34" s="68" t="str">
        <f ca="1">IF('Trust - Frontsheet'!A43="","",'Trust - Frontsheet'!D43)</f>
        <v/>
      </c>
      <c r="C34" s="68" t="str">
        <f ca="1">IF(VLOOKUP(A34,'Trust - Frontsheet'!$A$16:$AC$215,5,0)="","",VLOOKUP(A34,'Trust - Frontsheet'!$A$16:$AC$216,5,0))</f>
        <v/>
      </c>
      <c r="D34" s="68" t="str">
        <f ca="1">IF(VLOOKUP(A34,'Trust - Frontsheet'!$A$16:$AC$215,6,0)="","",VLOOKUP(A34,'Trust - Frontsheet'!$A$16:$AC$216,6,0))</f>
        <v/>
      </c>
      <c r="E34" s="69"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8" t="str">
        <f ca="1">IF(A34 = "","",IF('Trust - Frontsheet'!D43="", "Site code not present",""))</f>
        <v/>
      </c>
      <c r="G34" s="68" t="str">
        <f ca="1">IF('Trust - Frontsheet'!D43="","",IF(VLOOKUP(A34,'Trust - Frontsheet'!$A$16:$AC$215,6,0)="","Ward name not present",""))</f>
        <v/>
      </c>
      <c r="H34" s="68" t="str">
        <f ca="1">IF(A34="","",IF(VLOOKUP(A34,'Trust - Frontsheet'!$A$16:$AC$215,7,0)="","Specialty 1 has not been selected",""))</f>
        <v/>
      </c>
      <c r="I34" s="69" t="str">
        <f ca="1">IF(A34="","",IF(OR(COUNTIF(Specialties,VLOOKUP(A34,'Trust - Frontsheet'!$A$16:$AC$215,7,0))=0, AND(COUNTIF(Specialties,VLOOKUP(A34,'Trust - Frontsheet'!$A$16:$AC$215,8,0))=0,VLOOKUP(A34,'Trust - Frontsheet'!$A$16:$AC$215,8,0)&lt;&gt;"")),"You have entered unacceptable specialties.",""))</f>
        <v/>
      </c>
      <c r="J34" s="68" t="str">
        <f ca="1">IF(A34="","",IF(AND(RIGHT(VLOOKUP(A34,'Trust - Frontsheet'!$A$16:$AC$215,7,0),3)&lt;&gt;RIGHT(VLOOKUP(A34,'Trust - Frontsheet'!$A$16:$AC$215,8,0),3),VLOOKUP(A34,'Trust - Frontsheet'!$A$16:$AC$215,8,0)&lt;&gt;""),"Covid statuses do not match",""))</f>
        <v/>
      </c>
      <c r="K34" s="68" t="str">
        <f t="shared" ca="1" si="0"/>
        <v/>
      </c>
      <c r="L34" s="68" t="str" cm="1">
        <f t="array" aca="1" ref="L34" ca="1">IF(SUMPRODUCT(--('Trust - Frontsheet'!$D43:$AC43=""))&lt;&gt;26,"","This is a blank row")</f>
        <v>This is a blank row</v>
      </c>
    </row>
    <row r="35" spans="1:12" ht="45" customHeight="1" x14ac:dyDescent="0.2">
      <c r="A35" t="str">
        <f ca="1">IF('Trust - Frontsheet'!A44="","",'Trust - Frontsheet'!A44)</f>
        <v/>
      </c>
      <c r="B35" s="68" t="str">
        <f ca="1">IF('Trust - Frontsheet'!A44="","",'Trust - Frontsheet'!D44)</f>
        <v/>
      </c>
      <c r="C35" s="68" t="str">
        <f ca="1">IF(VLOOKUP(A35,'Trust - Frontsheet'!$A$16:$AC$215,5,0)="","",VLOOKUP(A35,'Trust - Frontsheet'!$A$16:$AC$216,5,0))</f>
        <v/>
      </c>
      <c r="D35" s="68" t="str">
        <f ca="1">IF(VLOOKUP(A35,'Trust - Frontsheet'!$A$16:$AC$215,6,0)="","",VLOOKUP(A35,'Trust - Frontsheet'!$A$16:$AC$216,6,0))</f>
        <v/>
      </c>
      <c r="E35" s="69"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8" t="str">
        <f ca="1">IF(A35 = "","",IF('Trust - Frontsheet'!D44="", "Site code not present",""))</f>
        <v/>
      </c>
      <c r="G35" s="68" t="str">
        <f ca="1">IF('Trust - Frontsheet'!D44="","",IF(VLOOKUP(A35,'Trust - Frontsheet'!$A$16:$AC$215,6,0)="","Ward name not present",""))</f>
        <v/>
      </c>
      <c r="H35" s="68" t="str">
        <f ca="1">IF(A35="","",IF(VLOOKUP(A35,'Trust - Frontsheet'!$A$16:$AC$215,7,0)="","Specialty 1 has not been selected",""))</f>
        <v/>
      </c>
      <c r="I35" s="69" t="str">
        <f ca="1">IF(A35="","",IF(OR(COUNTIF(Specialties,VLOOKUP(A35,'Trust - Frontsheet'!$A$16:$AC$215,7,0))=0, AND(COUNTIF(Specialties,VLOOKUP(A35,'Trust - Frontsheet'!$A$16:$AC$215,8,0))=0,VLOOKUP(A35,'Trust - Frontsheet'!$A$16:$AC$215,8,0)&lt;&gt;"")),"You have entered unacceptable specialties.",""))</f>
        <v/>
      </c>
      <c r="J35" s="68" t="str">
        <f ca="1">IF(A35="","",IF(AND(RIGHT(VLOOKUP(A35,'Trust - Frontsheet'!$A$16:$AC$215,7,0),3)&lt;&gt;RIGHT(VLOOKUP(A35,'Trust - Frontsheet'!$A$16:$AC$215,8,0),3),VLOOKUP(A35,'Trust - Frontsheet'!$A$16:$AC$215,8,0)&lt;&gt;""),"Covid statuses do not match",""))</f>
        <v/>
      </c>
      <c r="K35" s="68" t="str">
        <f t="shared" ca="1" si="0"/>
        <v/>
      </c>
      <c r="L35" s="68" t="str" cm="1">
        <f t="array" aca="1" ref="L35" ca="1">IF(SUMPRODUCT(--('Trust - Frontsheet'!$D44:$AC44=""))&lt;&gt;26,"","This is a blank row")</f>
        <v>This is a blank row</v>
      </c>
    </row>
    <row r="36" spans="1:12" ht="45" customHeight="1" x14ac:dyDescent="0.2">
      <c r="A36" t="str">
        <f ca="1">IF('Trust - Frontsheet'!A45="","",'Trust - Frontsheet'!A45)</f>
        <v/>
      </c>
      <c r="B36" s="68" t="str">
        <f ca="1">IF('Trust - Frontsheet'!A45="","",'Trust - Frontsheet'!D45)</f>
        <v/>
      </c>
      <c r="C36" s="68" t="str">
        <f ca="1">IF(VLOOKUP(A36,'Trust - Frontsheet'!$A$16:$AC$215,5,0)="","",VLOOKUP(A36,'Trust - Frontsheet'!$A$16:$AC$216,5,0))</f>
        <v/>
      </c>
      <c r="D36" s="68" t="str">
        <f ca="1">IF(VLOOKUP(A36,'Trust - Frontsheet'!$A$16:$AC$215,6,0)="","",VLOOKUP(A36,'Trust - Frontsheet'!$A$16:$AC$216,6,0))</f>
        <v/>
      </c>
      <c r="E36" s="69"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8" t="str">
        <f ca="1">IF(A36 = "","",IF('Trust - Frontsheet'!D45="", "Site code not present",""))</f>
        <v/>
      </c>
      <c r="G36" s="68" t="str">
        <f ca="1">IF('Trust - Frontsheet'!D45="","",IF(VLOOKUP(A36,'Trust - Frontsheet'!$A$16:$AC$215,6,0)="","Ward name not present",""))</f>
        <v/>
      </c>
      <c r="H36" s="68" t="str">
        <f ca="1">IF(A36="","",IF(VLOOKUP(A36,'Trust - Frontsheet'!$A$16:$AC$215,7,0)="","Specialty 1 has not been selected",""))</f>
        <v/>
      </c>
      <c r="I36" s="69" t="str">
        <f ca="1">IF(A36="","",IF(OR(COUNTIF(Specialties,VLOOKUP(A36,'Trust - Frontsheet'!$A$16:$AC$215,7,0))=0, AND(COUNTIF(Specialties,VLOOKUP(A36,'Trust - Frontsheet'!$A$16:$AC$215,8,0))=0,VLOOKUP(A36,'Trust - Frontsheet'!$A$16:$AC$215,8,0)&lt;&gt;"")),"You have entered unacceptable specialties.",""))</f>
        <v/>
      </c>
      <c r="J36" s="68" t="str">
        <f ca="1">IF(A36="","",IF(AND(RIGHT(VLOOKUP(A36,'Trust - Frontsheet'!$A$16:$AC$215,7,0),3)&lt;&gt;RIGHT(VLOOKUP(A36,'Trust - Frontsheet'!$A$16:$AC$215,8,0),3),VLOOKUP(A36,'Trust - Frontsheet'!$A$16:$AC$215,8,0)&lt;&gt;""),"Covid statuses do not match",""))</f>
        <v/>
      </c>
      <c r="K36" s="68" t="str">
        <f t="shared" ca="1" si="0"/>
        <v/>
      </c>
      <c r="L36" s="68" t="str" cm="1">
        <f t="array" aca="1" ref="L36" ca="1">IF(SUMPRODUCT(--('Trust - Frontsheet'!$D45:$AC45=""))&lt;&gt;26,"","This is a blank row")</f>
        <v>This is a blank row</v>
      </c>
    </row>
    <row r="37" spans="1:12" ht="45" customHeight="1" x14ac:dyDescent="0.2">
      <c r="A37" t="str">
        <f ca="1">IF('Trust - Frontsheet'!A46="","",'Trust - Frontsheet'!A46)</f>
        <v/>
      </c>
      <c r="B37" s="68" t="str">
        <f ca="1">IF('Trust - Frontsheet'!A46="","",'Trust - Frontsheet'!D46)</f>
        <v/>
      </c>
      <c r="C37" s="68" t="str">
        <f ca="1">IF(VLOOKUP(A37,'Trust - Frontsheet'!$A$16:$AC$215,5,0)="","",VLOOKUP(A37,'Trust - Frontsheet'!$A$16:$AC$216,5,0))</f>
        <v/>
      </c>
      <c r="D37" s="68" t="str">
        <f ca="1">IF(VLOOKUP(A37,'Trust - Frontsheet'!$A$16:$AC$215,6,0)="","",VLOOKUP(A37,'Trust - Frontsheet'!$A$16:$AC$216,6,0))</f>
        <v/>
      </c>
      <c r="E37" s="69"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8" t="str">
        <f ca="1">IF(A37 = "","",IF('Trust - Frontsheet'!D46="", "Site code not present",""))</f>
        <v/>
      </c>
      <c r="G37" s="68" t="str">
        <f ca="1">IF('Trust - Frontsheet'!D46="","",IF(VLOOKUP(A37,'Trust - Frontsheet'!$A$16:$AC$215,6,0)="","Ward name not present",""))</f>
        <v/>
      </c>
      <c r="H37" s="68" t="str">
        <f ca="1">IF(A37="","",IF(VLOOKUP(A37,'Trust - Frontsheet'!$A$16:$AC$215,7,0)="","Specialty 1 has not been selected",""))</f>
        <v/>
      </c>
      <c r="I37" s="69" t="str">
        <f ca="1">IF(A37="","",IF(OR(COUNTIF(Specialties,VLOOKUP(A37,'Trust - Frontsheet'!$A$16:$AC$215,7,0))=0, AND(COUNTIF(Specialties,VLOOKUP(A37,'Trust - Frontsheet'!$A$16:$AC$215,8,0))=0,VLOOKUP(A37,'Trust - Frontsheet'!$A$16:$AC$215,8,0)&lt;&gt;"")),"You have entered unacceptable specialties.",""))</f>
        <v/>
      </c>
      <c r="J37" s="68" t="str">
        <f ca="1">IF(A37="","",IF(AND(RIGHT(VLOOKUP(A37,'Trust - Frontsheet'!$A$16:$AC$215,7,0),3)&lt;&gt;RIGHT(VLOOKUP(A37,'Trust - Frontsheet'!$A$16:$AC$215,8,0),3),VLOOKUP(A37,'Trust - Frontsheet'!$A$16:$AC$215,8,0)&lt;&gt;""),"Covid statuses do not match",""))</f>
        <v/>
      </c>
      <c r="K37" s="68" t="str">
        <f t="shared" ca="1" si="0"/>
        <v/>
      </c>
      <c r="L37" s="68" t="str" cm="1">
        <f t="array" aca="1" ref="L37" ca="1">IF(SUMPRODUCT(--('Trust - Frontsheet'!$D46:$AC46=""))&lt;&gt;26,"","This is a blank row")</f>
        <v>This is a blank row</v>
      </c>
    </row>
    <row r="38" spans="1:12" ht="45" customHeight="1" x14ac:dyDescent="0.2">
      <c r="A38" t="str">
        <f ca="1">IF('Trust - Frontsheet'!A47="","",'Trust - Frontsheet'!A47)</f>
        <v/>
      </c>
      <c r="B38" s="68" t="str">
        <f ca="1">IF('Trust - Frontsheet'!A47="","",'Trust - Frontsheet'!D47)</f>
        <v/>
      </c>
      <c r="C38" s="68" t="str">
        <f ca="1">IF(VLOOKUP(A38,'Trust - Frontsheet'!$A$16:$AC$215,5,0)="","",VLOOKUP(A38,'Trust - Frontsheet'!$A$16:$AC$216,5,0))</f>
        <v/>
      </c>
      <c r="D38" s="68" t="str">
        <f ca="1">IF(VLOOKUP(A38,'Trust - Frontsheet'!$A$16:$AC$215,6,0)="","",VLOOKUP(A38,'Trust - Frontsheet'!$A$16:$AC$216,6,0))</f>
        <v/>
      </c>
      <c r="E38" s="69"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8" t="str">
        <f ca="1">IF(A38 = "","",IF('Trust - Frontsheet'!D47="", "Site code not present",""))</f>
        <v/>
      </c>
      <c r="G38" s="68" t="str">
        <f ca="1">IF('Trust - Frontsheet'!D47="","",IF(VLOOKUP(A38,'Trust - Frontsheet'!$A$16:$AC$215,6,0)="","Ward name not present",""))</f>
        <v/>
      </c>
      <c r="H38" s="68" t="str">
        <f ca="1">IF(A38="","",IF(VLOOKUP(A38,'Trust - Frontsheet'!$A$16:$AC$215,7,0)="","Specialty 1 has not been selected",""))</f>
        <v/>
      </c>
      <c r="I38" s="69" t="str">
        <f ca="1">IF(A38="","",IF(OR(COUNTIF(Specialties,VLOOKUP(A38,'Trust - Frontsheet'!$A$16:$AC$215,7,0))=0, AND(COUNTIF(Specialties,VLOOKUP(A38,'Trust - Frontsheet'!$A$16:$AC$215,8,0))=0,VLOOKUP(A38,'Trust - Frontsheet'!$A$16:$AC$215,8,0)&lt;&gt;"")),"You have entered unacceptable specialties.",""))</f>
        <v/>
      </c>
      <c r="J38" s="68" t="str">
        <f ca="1">IF(A38="","",IF(AND(RIGHT(VLOOKUP(A38,'Trust - Frontsheet'!$A$16:$AC$215,7,0),3)&lt;&gt;RIGHT(VLOOKUP(A38,'Trust - Frontsheet'!$A$16:$AC$215,8,0),3),VLOOKUP(A38,'Trust - Frontsheet'!$A$16:$AC$215,8,0)&lt;&gt;""),"Covid statuses do not match",""))</f>
        <v/>
      </c>
      <c r="K38" s="68" t="str">
        <f t="shared" ca="1" si="0"/>
        <v/>
      </c>
      <c r="L38" s="68" t="str" cm="1">
        <f t="array" aca="1" ref="L38" ca="1">IF(SUMPRODUCT(--('Trust - Frontsheet'!$D47:$AC47=""))&lt;&gt;26,"","This is a blank row")</f>
        <v>This is a blank row</v>
      </c>
    </row>
    <row r="39" spans="1:12" ht="45" customHeight="1" x14ac:dyDescent="0.2">
      <c r="A39" t="str">
        <f ca="1">IF('Trust - Frontsheet'!A48="","",'Trust - Frontsheet'!A48)</f>
        <v/>
      </c>
      <c r="B39" s="68" t="str">
        <f ca="1">IF('Trust - Frontsheet'!A48="","",'Trust - Frontsheet'!D48)</f>
        <v/>
      </c>
      <c r="C39" s="68" t="str">
        <f ca="1">IF(VLOOKUP(A39,'Trust - Frontsheet'!$A$16:$AC$215,5,0)="","",VLOOKUP(A39,'Trust - Frontsheet'!$A$16:$AC$216,5,0))</f>
        <v/>
      </c>
      <c r="D39" s="68" t="str">
        <f ca="1">IF(VLOOKUP(A39,'Trust - Frontsheet'!$A$16:$AC$215,6,0)="","",VLOOKUP(A39,'Trust - Frontsheet'!$A$16:$AC$216,6,0))</f>
        <v/>
      </c>
      <c r="E39" s="69"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8" t="str">
        <f ca="1">IF(A39 = "","",IF('Trust - Frontsheet'!D48="", "Site code not present",""))</f>
        <v/>
      </c>
      <c r="G39" s="68" t="str">
        <f ca="1">IF('Trust - Frontsheet'!D48="","",IF(VLOOKUP(A39,'Trust - Frontsheet'!$A$16:$AC$215,6,0)="","Ward name not present",""))</f>
        <v/>
      </c>
      <c r="H39" s="68" t="str">
        <f ca="1">IF(A39="","",IF(VLOOKUP(A39,'Trust - Frontsheet'!$A$16:$AC$215,7,0)="","Specialty 1 has not been selected",""))</f>
        <v/>
      </c>
      <c r="I39" s="69" t="str">
        <f ca="1">IF(A39="","",IF(OR(COUNTIF(Specialties,VLOOKUP(A39,'Trust - Frontsheet'!$A$16:$AC$215,7,0))=0, AND(COUNTIF(Specialties,VLOOKUP(A39,'Trust - Frontsheet'!$A$16:$AC$215,8,0))=0,VLOOKUP(A39,'Trust - Frontsheet'!$A$16:$AC$215,8,0)&lt;&gt;"")),"You have entered unacceptable specialties.",""))</f>
        <v/>
      </c>
      <c r="J39" s="68" t="str">
        <f ca="1">IF(A39="","",IF(AND(RIGHT(VLOOKUP(A39,'Trust - Frontsheet'!$A$16:$AC$215,7,0),3)&lt;&gt;RIGHT(VLOOKUP(A39,'Trust - Frontsheet'!$A$16:$AC$215,8,0),3),VLOOKUP(A39,'Trust - Frontsheet'!$A$16:$AC$215,8,0)&lt;&gt;""),"Covid statuses do not match",""))</f>
        <v/>
      </c>
      <c r="K39" s="68" t="str">
        <f t="shared" ca="1" si="0"/>
        <v/>
      </c>
      <c r="L39" s="68" t="str" cm="1">
        <f t="array" aca="1" ref="L39" ca="1">IF(SUMPRODUCT(--('Trust - Frontsheet'!$D48:$AC48=""))&lt;&gt;26,"","This is a blank row")</f>
        <v>This is a blank row</v>
      </c>
    </row>
    <row r="40" spans="1:12" ht="45" customHeight="1" x14ac:dyDescent="0.2">
      <c r="A40" t="str">
        <f ca="1">IF('Trust - Frontsheet'!A49="","",'Trust - Frontsheet'!A49)</f>
        <v/>
      </c>
      <c r="B40" s="68" t="str">
        <f ca="1">IF('Trust - Frontsheet'!A49="","",'Trust - Frontsheet'!D49)</f>
        <v/>
      </c>
      <c r="C40" s="68" t="str">
        <f ca="1">IF(VLOOKUP(A40,'Trust - Frontsheet'!$A$16:$AC$215,5,0)="","",VLOOKUP(A40,'Trust - Frontsheet'!$A$16:$AC$216,5,0))</f>
        <v/>
      </c>
      <c r="D40" s="68" t="str">
        <f ca="1">IF(VLOOKUP(A40,'Trust - Frontsheet'!$A$16:$AC$215,6,0)="","",VLOOKUP(A40,'Trust - Frontsheet'!$A$16:$AC$216,6,0))</f>
        <v/>
      </c>
      <c r="E40" s="69"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8" t="str">
        <f ca="1">IF(A40 = "","",IF('Trust - Frontsheet'!D49="", "Site code not present",""))</f>
        <v/>
      </c>
      <c r="G40" s="68" t="str">
        <f ca="1">IF('Trust - Frontsheet'!D49="","",IF(VLOOKUP(A40,'Trust - Frontsheet'!$A$16:$AC$215,6,0)="","Ward name not present",""))</f>
        <v/>
      </c>
      <c r="H40" s="68" t="str">
        <f ca="1">IF(A40="","",IF(VLOOKUP(A40,'Trust - Frontsheet'!$A$16:$AC$215,7,0)="","Specialty 1 has not been selected",""))</f>
        <v/>
      </c>
      <c r="I40" s="69" t="str">
        <f ca="1">IF(A40="","",IF(OR(COUNTIF(Specialties,VLOOKUP(A40,'Trust - Frontsheet'!$A$16:$AC$215,7,0))=0, AND(COUNTIF(Specialties,VLOOKUP(A40,'Trust - Frontsheet'!$A$16:$AC$215,8,0))=0,VLOOKUP(A40,'Trust - Frontsheet'!$A$16:$AC$215,8,0)&lt;&gt;"")),"You have entered unacceptable specialties.",""))</f>
        <v/>
      </c>
      <c r="J40" s="68" t="str">
        <f ca="1">IF(A40="","",IF(AND(RIGHT(VLOOKUP(A40,'Trust - Frontsheet'!$A$16:$AC$215,7,0),3)&lt;&gt;RIGHT(VLOOKUP(A40,'Trust - Frontsheet'!$A$16:$AC$215,8,0),3),VLOOKUP(A40,'Trust - Frontsheet'!$A$16:$AC$215,8,0)&lt;&gt;""),"Covid statuses do not match",""))</f>
        <v/>
      </c>
      <c r="K40" s="68" t="str">
        <f t="shared" ca="1" si="0"/>
        <v/>
      </c>
      <c r="L40" s="68" t="str" cm="1">
        <f t="array" aca="1" ref="L40" ca="1">IF(SUMPRODUCT(--('Trust - Frontsheet'!$D49:$AC49=""))&lt;&gt;26,"","This is a blank row")</f>
        <v>This is a blank row</v>
      </c>
    </row>
    <row r="41" spans="1:12" ht="45" customHeight="1" x14ac:dyDescent="0.2">
      <c r="A41" t="str">
        <f ca="1">IF('Trust - Frontsheet'!A50="","",'Trust - Frontsheet'!A50)</f>
        <v/>
      </c>
      <c r="B41" s="68" t="str">
        <f ca="1">IF('Trust - Frontsheet'!A50="","",'Trust - Frontsheet'!D50)</f>
        <v/>
      </c>
      <c r="C41" s="68" t="str">
        <f ca="1">IF(VLOOKUP(A41,'Trust - Frontsheet'!$A$16:$AC$215,5,0)="","",VLOOKUP(A41,'Trust - Frontsheet'!$A$16:$AC$216,5,0))</f>
        <v/>
      </c>
      <c r="D41" s="68" t="str">
        <f ca="1">IF(VLOOKUP(A41,'Trust - Frontsheet'!$A$16:$AC$215,6,0)="","",VLOOKUP(A41,'Trust - Frontsheet'!$A$16:$AC$216,6,0))</f>
        <v/>
      </c>
      <c r="E41" s="69"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8" t="str">
        <f ca="1">IF(A41 = "","",IF('Trust - Frontsheet'!D50="", "Site code not present",""))</f>
        <v/>
      </c>
      <c r="G41" s="68" t="str">
        <f ca="1">IF('Trust - Frontsheet'!D50="","",IF(VLOOKUP(A41,'Trust - Frontsheet'!$A$16:$AC$215,6,0)="","Ward name not present",""))</f>
        <v/>
      </c>
      <c r="H41" s="68" t="str">
        <f ca="1">IF(A41="","",IF(VLOOKUP(A41,'Trust - Frontsheet'!$A$16:$AC$215,7,0)="","Specialty 1 has not been selected",""))</f>
        <v/>
      </c>
      <c r="I41" s="69" t="str">
        <f ca="1">IF(A41="","",IF(OR(COUNTIF(Specialties,VLOOKUP(A41,'Trust - Frontsheet'!$A$16:$AC$215,7,0))=0, AND(COUNTIF(Specialties,VLOOKUP(A41,'Trust - Frontsheet'!$A$16:$AC$215,8,0))=0,VLOOKUP(A41,'Trust - Frontsheet'!$A$16:$AC$215,8,0)&lt;&gt;"")),"You have entered unacceptable specialties.",""))</f>
        <v/>
      </c>
      <c r="J41" s="68" t="str">
        <f ca="1">IF(A41="","",IF(AND(RIGHT(VLOOKUP(A41,'Trust - Frontsheet'!$A$16:$AC$215,7,0),3)&lt;&gt;RIGHT(VLOOKUP(A41,'Trust - Frontsheet'!$A$16:$AC$215,8,0),3),VLOOKUP(A41,'Trust - Frontsheet'!$A$16:$AC$215,8,0)&lt;&gt;""),"Covid statuses do not match",""))</f>
        <v/>
      </c>
      <c r="K41" s="68" t="str">
        <f t="shared" ca="1" si="0"/>
        <v/>
      </c>
      <c r="L41" s="68" t="str" cm="1">
        <f t="array" aca="1" ref="L41" ca="1">IF(SUMPRODUCT(--('Trust - Frontsheet'!$D50:$AC50=""))&lt;&gt;26,"","This is a blank row")</f>
        <v>This is a blank row</v>
      </c>
    </row>
    <row r="42" spans="1:12" ht="45" customHeight="1" x14ac:dyDescent="0.2">
      <c r="A42" t="str">
        <f ca="1">IF('Trust - Frontsheet'!A51="","",'Trust - Frontsheet'!A51)</f>
        <v/>
      </c>
      <c r="B42" s="68" t="str">
        <f ca="1">IF('Trust - Frontsheet'!A51="","",'Trust - Frontsheet'!D51)</f>
        <v/>
      </c>
      <c r="C42" s="68" t="str">
        <f ca="1">IF(VLOOKUP(A42,'Trust - Frontsheet'!$A$16:$AC$215,5,0)="","",VLOOKUP(A42,'Trust - Frontsheet'!$A$16:$AC$216,5,0))</f>
        <v/>
      </c>
      <c r="D42" s="68" t="str">
        <f ca="1">IF(VLOOKUP(A42,'Trust - Frontsheet'!$A$16:$AC$215,6,0)="","",VLOOKUP(A42,'Trust - Frontsheet'!$A$16:$AC$216,6,0))</f>
        <v/>
      </c>
      <c r="E42" s="69"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8" t="str">
        <f ca="1">IF(A42 = "","",IF('Trust - Frontsheet'!D51="", "Site code not present",""))</f>
        <v/>
      </c>
      <c r="G42" s="68" t="str">
        <f ca="1">IF('Trust - Frontsheet'!D51="","",IF(VLOOKUP(A42,'Trust - Frontsheet'!$A$16:$AC$215,6,0)="","Ward name not present",""))</f>
        <v/>
      </c>
      <c r="H42" s="68" t="str">
        <f ca="1">IF(A42="","",IF(VLOOKUP(A42,'Trust - Frontsheet'!$A$16:$AC$215,7,0)="","Specialty 1 has not been selected",""))</f>
        <v/>
      </c>
      <c r="I42" s="69" t="str">
        <f ca="1">IF(A42="","",IF(OR(COUNTIF(Specialties,VLOOKUP(A42,'Trust - Frontsheet'!$A$16:$AC$215,7,0))=0, AND(COUNTIF(Specialties,VLOOKUP(A42,'Trust - Frontsheet'!$A$16:$AC$215,8,0))=0,VLOOKUP(A42,'Trust - Frontsheet'!$A$16:$AC$215,8,0)&lt;&gt;"")),"You have entered unacceptable specialties.",""))</f>
        <v/>
      </c>
      <c r="J42" s="68" t="str">
        <f ca="1">IF(A42="","",IF(AND(RIGHT(VLOOKUP(A42,'Trust - Frontsheet'!$A$16:$AC$215,7,0),3)&lt;&gt;RIGHT(VLOOKUP(A42,'Trust - Frontsheet'!$A$16:$AC$215,8,0),3),VLOOKUP(A42,'Trust - Frontsheet'!$A$16:$AC$215,8,0)&lt;&gt;""),"Covid statuses do not match",""))</f>
        <v/>
      </c>
      <c r="K42" s="68" t="str">
        <f t="shared" ca="1" si="0"/>
        <v/>
      </c>
      <c r="L42" s="68" t="str" cm="1">
        <f t="array" aca="1" ref="L42" ca="1">IF(SUMPRODUCT(--('Trust - Frontsheet'!$D51:$AC51=""))&lt;&gt;26,"","This is a blank row")</f>
        <v>This is a blank row</v>
      </c>
    </row>
    <row r="43" spans="1:12" ht="45" customHeight="1" x14ac:dyDescent="0.2">
      <c r="A43" t="str">
        <f ca="1">IF('Trust - Frontsheet'!A52="","",'Trust - Frontsheet'!A52)</f>
        <v/>
      </c>
      <c r="B43" s="68" t="str">
        <f ca="1">IF('Trust - Frontsheet'!A52="","",'Trust - Frontsheet'!D52)</f>
        <v/>
      </c>
      <c r="C43" s="68" t="str">
        <f ca="1">IF(VLOOKUP(A43,'Trust - Frontsheet'!$A$16:$AC$215,5,0)="","",VLOOKUP(A43,'Trust - Frontsheet'!$A$16:$AC$216,5,0))</f>
        <v/>
      </c>
      <c r="D43" s="68" t="str">
        <f ca="1">IF(VLOOKUP(A43,'Trust - Frontsheet'!$A$16:$AC$215,6,0)="","",VLOOKUP(A43,'Trust - Frontsheet'!$A$16:$AC$216,6,0))</f>
        <v/>
      </c>
      <c r="E43" s="69"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8" t="str">
        <f ca="1">IF(A43 = "","",IF('Trust - Frontsheet'!D52="", "Site code not present",""))</f>
        <v/>
      </c>
      <c r="G43" s="68" t="str">
        <f ca="1">IF('Trust - Frontsheet'!D52="","",IF(VLOOKUP(A43,'Trust - Frontsheet'!$A$16:$AC$215,6,0)="","Ward name not present",""))</f>
        <v/>
      </c>
      <c r="H43" s="68" t="str">
        <f ca="1">IF(A43="","",IF(VLOOKUP(A43,'Trust - Frontsheet'!$A$16:$AC$215,7,0)="","Specialty 1 has not been selected",""))</f>
        <v/>
      </c>
      <c r="I43" s="69" t="str">
        <f ca="1">IF(A43="","",IF(OR(COUNTIF(Specialties,VLOOKUP(A43,'Trust - Frontsheet'!$A$16:$AC$215,7,0))=0, AND(COUNTIF(Specialties,VLOOKUP(A43,'Trust - Frontsheet'!$A$16:$AC$215,8,0))=0,VLOOKUP(A43,'Trust - Frontsheet'!$A$16:$AC$215,8,0)&lt;&gt;"")),"You have entered unacceptable specialties.",""))</f>
        <v/>
      </c>
      <c r="J43" s="68" t="str">
        <f ca="1">IF(A43="","",IF(AND(RIGHT(VLOOKUP(A43,'Trust - Frontsheet'!$A$16:$AC$215,7,0),3)&lt;&gt;RIGHT(VLOOKUP(A43,'Trust - Frontsheet'!$A$16:$AC$215,8,0),3),VLOOKUP(A43,'Trust - Frontsheet'!$A$16:$AC$215,8,0)&lt;&gt;""),"Covid statuses do not match",""))</f>
        <v/>
      </c>
      <c r="K43" s="68" t="str">
        <f t="shared" ca="1" si="0"/>
        <v/>
      </c>
      <c r="L43" s="68" t="str" cm="1">
        <f t="array" aca="1" ref="L43" ca="1">IF(SUMPRODUCT(--('Trust - Frontsheet'!$D52:$AC52=""))&lt;&gt;26,"","This is a blank row")</f>
        <v>This is a blank row</v>
      </c>
    </row>
    <row r="44" spans="1:12" ht="45" customHeight="1" x14ac:dyDescent="0.2">
      <c r="A44" t="str">
        <f ca="1">IF('Trust - Frontsheet'!A53="","",'Trust - Frontsheet'!A53)</f>
        <v/>
      </c>
      <c r="B44" s="68" t="str">
        <f ca="1">IF('Trust - Frontsheet'!A53="","",'Trust - Frontsheet'!D53)</f>
        <v/>
      </c>
      <c r="C44" s="68" t="str">
        <f ca="1">IF(VLOOKUP(A44,'Trust - Frontsheet'!$A$16:$AC$215,5,0)="","",VLOOKUP(A44,'Trust - Frontsheet'!$A$16:$AC$216,5,0))</f>
        <v/>
      </c>
      <c r="D44" s="68" t="str">
        <f ca="1">IF(VLOOKUP(A44,'Trust - Frontsheet'!$A$16:$AC$215,6,0)="","",VLOOKUP(A44,'Trust - Frontsheet'!$A$16:$AC$216,6,0))</f>
        <v/>
      </c>
      <c r="E44" s="69"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8" t="str">
        <f ca="1">IF(A44 = "","",IF('Trust - Frontsheet'!D53="", "Site code not present",""))</f>
        <v/>
      </c>
      <c r="G44" s="68" t="str">
        <f ca="1">IF('Trust - Frontsheet'!D53="","",IF(VLOOKUP(A44,'Trust - Frontsheet'!$A$16:$AC$215,6,0)="","Ward name not present",""))</f>
        <v/>
      </c>
      <c r="H44" s="68" t="str">
        <f ca="1">IF(A44="","",IF(VLOOKUP(A44,'Trust - Frontsheet'!$A$16:$AC$215,7,0)="","Specialty 1 has not been selected",""))</f>
        <v/>
      </c>
      <c r="I44" s="69" t="str">
        <f ca="1">IF(A44="","",IF(OR(COUNTIF(Specialties,VLOOKUP(A44,'Trust - Frontsheet'!$A$16:$AC$215,7,0))=0, AND(COUNTIF(Specialties,VLOOKUP(A44,'Trust - Frontsheet'!$A$16:$AC$215,8,0))=0,VLOOKUP(A44,'Trust - Frontsheet'!$A$16:$AC$215,8,0)&lt;&gt;"")),"You have entered unacceptable specialties.",""))</f>
        <v/>
      </c>
      <c r="J44" s="68" t="str">
        <f ca="1">IF(A44="","",IF(AND(RIGHT(VLOOKUP(A44,'Trust - Frontsheet'!$A$16:$AC$215,7,0),3)&lt;&gt;RIGHT(VLOOKUP(A44,'Trust - Frontsheet'!$A$16:$AC$215,8,0),3),VLOOKUP(A44,'Trust - Frontsheet'!$A$16:$AC$215,8,0)&lt;&gt;""),"Covid statuses do not match",""))</f>
        <v/>
      </c>
      <c r="K44" s="68" t="str">
        <f t="shared" ca="1" si="0"/>
        <v/>
      </c>
      <c r="L44" s="68" t="str" cm="1">
        <f t="array" aca="1" ref="L44" ca="1">IF(SUMPRODUCT(--('Trust - Frontsheet'!$D53:$AC53=""))&lt;&gt;26,"","This is a blank row")</f>
        <v>This is a blank row</v>
      </c>
    </row>
    <row r="45" spans="1:12" ht="45" customHeight="1" x14ac:dyDescent="0.2">
      <c r="A45" t="str">
        <f ca="1">IF('Trust - Frontsheet'!A54="","",'Trust - Frontsheet'!A54)</f>
        <v/>
      </c>
      <c r="B45" s="68" t="str">
        <f ca="1">IF('Trust - Frontsheet'!A54="","",'Trust - Frontsheet'!D54)</f>
        <v/>
      </c>
      <c r="C45" s="68" t="str">
        <f ca="1">IF(VLOOKUP(A45,'Trust - Frontsheet'!$A$16:$AC$215,5,0)="","",VLOOKUP(A45,'Trust - Frontsheet'!$A$16:$AC$216,5,0))</f>
        <v/>
      </c>
      <c r="D45" s="68" t="str">
        <f ca="1">IF(VLOOKUP(A45,'Trust - Frontsheet'!$A$16:$AC$215,6,0)="","",VLOOKUP(A45,'Trust - Frontsheet'!$A$16:$AC$216,6,0))</f>
        <v/>
      </c>
      <c r="E45" s="69"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8" t="str">
        <f ca="1">IF(A45 = "","",IF('Trust - Frontsheet'!D54="", "Site code not present",""))</f>
        <v/>
      </c>
      <c r="G45" s="68" t="str">
        <f ca="1">IF('Trust - Frontsheet'!D54="","",IF(VLOOKUP(A45,'Trust - Frontsheet'!$A$16:$AC$215,6,0)="","Ward name not present",""))</f>
        <v/>
      </c>
      <c r="H45" s="68" t="str">
        <f ca="1">IF(A45="","",IF(VLOOKUP(A45,'Trust - Frontsheet'!$A$16:$AC$215,7,0)="","Specialty 1 has not been selected",""))</f>
        <v/>
      </c>
      <c r="I45" s="69" t="str">
        <f ca="1">IF(A45="","",IF(OR(COUNTIF(Specialties,VLOOKUP(A45,'Trust - Frontsheet'!$A$16:$AC$215,7,0))=0, AND(COUNTIF(Specialties,VLOOKUP(A45,'Trust - Frontsheet'!$A$16:$AC$215,8,0))=0,VLOOKUP(A45,'Trust - Frontsheet'!$A$16:$AC$215,8,0)&lt;&gt;"")),"You have entered unacceptable specialties.",""))</f>
        <v/>
      </c>
      <c r="J45" s="68" t="str">
        <f ca="1">IF(A45="","",IF(AND(RIGHT(VLOOKUP(A45,'Trust - Frontsheet'!$A$16:$AC$215,7,0),3)&lt;&gt;RIGHT(VLOOKUP(A45,'Trust - Frontsheet'!$A$16:$AC$215,8,0),3),VLOOKUP(A45,'Trust - Frontsheet'!$A$16:$AC$215,8,0)&lt;&gt;""),"Covid statuses do not match",""))</f>
        <v/>
      </c>
      <c r="K45" s="68" t="str">
        <f t="shared" ca="1" si="0"/>
        <v/>
      </c>
      <c r="L45" s="68" t="str" cm="1">
        <f t="array" aca="1" ref="L45" ca="1">IF(SUMPRODUCT(--('Trust - Frontsheet'!$D54:$AC54=""))&lt;&gt;26,"","This is a blank row")</f>
        <v>This is a blank row</v>
      </c>
    </row>
    <row r="46" spans="1:12" ht="45" customHeight="1" x14ac:dyDescent="0.2">
      <c r="A46" t="str">
        <f ca="1">IF('Trust - Frontsheet'!A55="","",'Trust - Frontsheet'!A55)</f>
        <v/>
      </c>
      <c r="B46" s="68" t="str">
        <f ca="1">IF('Trust - Frontsheet'!A55="","",'Trust - Frontsheet'!D55)</f>
        <v/>
      </c>
      <c r="C46" s="68" t="str">
        <f ca="1">IF(VLOOKUP(A46,'Trust - Frontsheet'!$A$16:$AC$215,5,0)="","",VLOOKUP(A46,'Trust - Frontsheet'!$A$16:$AC$216,5,0))</f>
        <v/>
      </c>
      <c r="D46" s="68" t="str">
        <f ca="1">IF(VLOOKUP(A46,'Trust - Frontsheet'!$A$16:$AC$215,6,0)="","",VLOOKUP(A46,'Trust - Frontsheet'!$A$16:$AC$216,6,0))</f>
        <v/>
      </c>
      <c r="E46" s="69"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8" t="str">
        <f ca="1">IF(A46 = "","",IF('Trust - Frontsheet'!D55="", "Site code not present",""))</f>
        <v/>
      </c>
      <c r="G46" s="68" t="str">
        <f ca="1">IF('Trust - Frontsheet'!D55="","",IF(VLOOKUP(A46,'Trust - Frontsheet'!$A$16:$AC$215,6,0)="","Ward name not present",""))</f>
        <v/>
      </c>
      <c r="H46" s="68" t="str">
        <f ca="1">IF(A46="","",IF(VLOOKUP(A46,'Trust - Frontsheet'!$A$16:$AC$215,7,0)="","Specialty 1 has not been selected",""))</f>
        <v/>
      </c>
      <c r="I46" s="69" t="str">
        <f ca="1">IF(A46="","",IF(OR(COUNTIF(Specialties,VLOOKUP(A46,'Trust - Frontsheet'!$A$16:$AC$215,7,0))=0, AND(COUNTIF(Specialties,VLOOKUP(A46,'Trust - Frontsheet'!$A$16:$AC$215,8,0))=0,VLOOKUP(A46,'Trust - Frontsheet'!$A$16:$AC$215,8,0)&lt;&gt;"")),"You have entered unacceptable specialties.",""))</f>
        <v/>
      </c>
      <c r="J46" s="68" t="str">
        <f ca="1">IF(A46="","",IF(AND(RIGHT(VLOOKUP(A46,'Trust - Frontsheet'!$A$16:$AC$215,7,0),3)&lt;&gt;RIGHT(VLOOKUP(A46,'Trust - Frontsheet'!$A$16:$AC$215,8,0),3),VLOOKUP(A46,'Trust - Frontsheet'!$A$16:$AC$215,8,0)&lt;&gt;""),"Covid statuses do not match",""))</f>
        <v/>
      </c>
      <c r="K46" s="68" t="str">
        <f t="shared" ca="1" si="0"/>
        <v/>
      </c>
      <c r="L46" s="68" t="str" cm="1">
        <f t="array" aca="1" ref="L46" ca="1">IF(SUMPRODUCT(--('Trust - Frontsheet'!$D55:$AC55=""))&lt;&gt;26,"","This is a blank row")</f>
        <v>This is a blank row</v>
      </c>
    </row>
    <row r="47" spans="1:12" ht="45" customHeight="1" x14ac:dyDescent="0.2">
      <c r="A47" t="str">
        <f ca="1">IF('Trust - Frontsheet'!A56="","",'Trust - Frontsheet'!A56)</f>
        <v/>
      </c>
      <c r="B47" s="68" t="str">
        <f ca="1">IF('Trust - Frontsheet'!A56="","",'Trust - Frontsheet'!D56)</f>
        <v/>
      </c>
      <c r="C47" s="68" t="str">
        <f ca="1">IF(VLOOKUP(A47,'Trust - Frontsheet'!$A$16:$AC$215,5,0)="","",VLOOKUP(A47,'Trust - Frontsheet'!$A$16:$AC$216,5,0))</f>
        <v/>
      </c>
      <c r="D47" s="68" t="str">
        <f ca="1">IF(VLOOKUP(A47,'Trust - Frontsheet'!$A$16:$AC$215,6,0)="","",VLOOKUP(A47,'Trust - Frontsheet'!$A$16:$AC$216,6,0))</f>
        <v/>
      </c>
      <c r="E47" s="69"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8" t="str">
        <f ca="1">IF(A47 = "","",IF('Trust - Frontsheet'!D56="", "Site code not present",""))</f>
        <v/>
      </c>
      <c r="G47" s="68" t="str">
        <f ca="1">IF('Trust - Frontsheet'!D56="","",IF(VLOOKUP(A47,'Trust - Frontsheet'!$A$16:$AC$215,6,0)="","Ward name not present",""))</f>
        <v/>
      </c>
      <c r="H47" s="68" t="str">
        <f ca="1">IF(A47="","",IF(VLOOKUP(A47,'Trust - Frontsheet'!$A$16:$AC$215,7,0)="","Specialty 1 has not been selected",""))</f>
        <v/>
      </c>
      <c r="I47" s="69" t="str">
        <f ca="1">IF(A47="","",IF(OR(COUNTIF(Specialties,VLOOKUP(A47,'Trust - Frontsheet'!$A$16:$AC$215,7,0))=0, AND(COUNTIF(Specialties,VLOOKUP(A47,'Trust - Frontsheet'!$A$16:$AC$215,8,0))=0,VLOOKUP(A47,'Trust - Frontsheet'!$A$16:$AC$215,8,0)&lt;&gt;"")),"You have entered unacceptable specialties.",""))</f>
        <v/>
      </c>
      <c r="J47" s="68" t="str">
        <f ca="1">IF(A47="","",IF(AND(RIGHT(VLOOKUP(A47,'Trust - Frontsheet'!$A$16:$AC$215,7,0),3)&lt;&gt;RIGHT(VLOOKUP(A47,'Trust - Frontsheet'!$A$16:$AC$215,8,0),3),VLOOKUP(A47,'Trust - Frontsheet'!$A$16:$AC$215,8,0)&lt;&gt;""),"Covid statuses do not match",""))</f>
        <v/>
      </c>
      <c r="K47" s="68" t="str">
        <f t="shared" ca="1" si="0"/>
        <v/>
      </c>
      <c r="L47" s="68" t="str" cm="1">
        <f t="array" aca="1" ref="L47" ca="1">IF(SUMPRODUCT(--('Trust - Frontsheet'!$D56:$AC56=""))&lt;&gt;26,"","This is a blank row")</f>
        <v>This is a blank row</v>
      </c>
    </row>
    <row r="48" spans="1:12" ht="45" customHeight="1" x14ac:dyDescent="0.2">
      <c r="A48" t="str">
        <f ca="1">IF('Trust - Frontsheet'!A57="","",'Trust - Frontsheet'!A57)</f>
        <v/>
      </c>
      <c r="B48" s="68" t="str">
        <f ca="1">IF('Trust - Frontsheet'!A57="","",'Trust - Frontsheet'!D57)</f>
        <v/>
      </c>
      <c r="C48" s="68" t="str">
        <f ca="1">IF(VLOOKUP(A48,'Trust - Frontsheet'!$A$16:$AC$215,5,0)="","",VLOOKUP(A48,'Trust - Frontsheet'!$A$16:$AC$216,5,0))</f>
        <v/>
      </c>
      <c r="D48" s="68" t="str">
        <f ca="1">IF(VLOOKUP(A48,'Trust - Frontsheet'!$A$16:$AC$215,6,0)="","",VLOOKUP(A48,'Trust - Frontsheet'!$A$16:$AC$216,6,0))</f>
        <v/>
      </c>
      <c r="E48" s="69"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8" t="str">
        <f ca="1">IF(A48 = "","",IF('Trust - Frontsheet'!D57="", "Site code not present",""))</f>
        <v/>
      </c>
      <c r="G48" s="68" t="str">
        <f ca="1">IF('Trust - Frontsheet'!D57="","",IF(VLOOKUP(A48,'Trust - Frontsheet'!$A$16:$AC$215,6,0)="","Ward name not present",""))</f>
        <v/>
      </c>
      <c r="H48" s="68" t="str">
        <f ca="1">IF(A48="","",IF(VLOOKUP(A48,'Trust - Frontsheet'!$A$16:$AC$215,7,0)="","Specialty 1 has not been selected",""))</f>
        <v/>
      </c>
      <c r="I48" s="69" t="str">
        <f ca="1">IF(A48="","",IF(OR(COUNTIF(Specialties,VLOOKUP(A48,'Trust - Frontsheet'!$A$16:$AC$215,7,0))=0, AND(COUNTIF(Specialties,VLOOKUP(A48,'Trust - Frontsheet'!$A$16:$AC$215,8,0))=0,VLOOKUP(A48,'Trust - Frontsheet'!$A$16:$AC$215,8,0)&lt;&gt;"")),"You have entered unacceptable specialties.",""))</f>
        <v/>
      </c>
      <c r="J48" s="68" t="str">
        <f ca="1">IF(A48="","",IF(AND(RIGHT(VLOOKUP(A48,'Trust - Frontsheet'!$A$16:$AC$215,7,0),3)&lt;&gt;RIGHT(VLOOKUP(A48,'Trust - Frontsheet'!$A$16:$AC$215,8,0),3),VLOOKUP(A48,'Trust - Frontsheet'!$A$16:$AC$215,8,0)&lt;&gt;""),"Covid statuses do not match",""))</f>
        <v/>
      </c>
      <c r="K48" s="68" t="str">
        <f t="shared" ca="1" si="0"/>
        <v/>
      </c>
      <c r="L48" s="68" t="str" cm="1">
        <f t="array" aca="1" ref="L48" ca="1">IF(SUMPRODUCT(--('Trust - Frontsheet'!$D57:$AC57=""))&lt;&gt;26,"","This is a blank row")</f>
        <v>This is a blank row</v>
      </c>
    </row>
    <row r="49" spans="1:12" ht="45" customHeight="1" x14ac:dyDescent="0.2">
      <c r="A49" t="str">
        <f ca="1">IF('Trust - Frontsheet'!A58="","",'Trust - Frontsheet'!A58)</f>
        <v/>
      </c>
      <c r="B49" s="68" t="str">
        <f ca="1">IF('Trust - Frontsheet'!A58="","",'Trust - Frontsheet'!D58)</f>
        <v/>
      </c>
      <c r="C49" s="68" t="str">
        <f ca="1">IF(VLOOKUP(A49,'Trust - Frontsheet'!$A$16:$AC$215,5,0)="","",VLOOKUP(A49,'Trust - Frontsheet'!$A$16:$AC$216,5,0))</f>
        <v/>
      </c>
      <c r="D49" s="68" t="str">
        <f ca="1">IF(VLOOKUP(A49,'Trust - Frontsheet'!$A$16:$AC$215,6,0)="","",VLOOKUP(A49,'Trust - Frontsheet'!$A$16:$AC$216,6,0))</f>
        <v/>
      </c>
      <c r="E49" s="69"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8" t="str">
        <f ca="1">IF(A49 = "","",IF('Trust - Frontsheet'!D58="", "Site code not present",""))</f>
        <v/>
      </c>
      <c r="G49" s="68" t="str">
        <f ca="1">IF('Trust - Frontsheet'!D58="","",IF(VLOOKUP(A49,'Trust - Frontsheet'!$A$16:$AC$215,6,0)="","Ward name not present",""))</f>
        <v/>
      </c>
      <c r="H49" s="68" t="str">
        <f ca="1">IF(A49="","",IF(VLOOKUP(A49,'Trust - Frontsheet'!$A$16:$AC$215,7,0)="","Specialty 1 has not been selected",""))</f>
        <v/>
      </c>
      <c r="I49" s="69" t="str">
        <f ca="1">IF(A49="","",IF(OR(COUNTIF(Specialties,VLOOKUP(A49,'Trust - Frontsheet'!$A$16:$AC$215,7,0))=0, AND(COUNTIF(Specialties,VLOOKUP(A49,'Trust - Frontsheet'!$A$16:$AC$215,8,0))=0,VLOOKUP(A49,'Trust - Frontsheet'!$A$16:$AC$215,8,0)&lt;&gt;"")),"You have entered unacceptable specialties.",""))</f>
        <v/>
      </c>
      <c r="J49" s="68" t="str">
        <f ca="1">IF(A49="","",IF(AND(RIGHT(VLOOKUP(A49,'Trust - Frontsheet'!$A$16:$AC$215,7,0),3)&lt;&gt;RIGHT(VLOOKUP(A49,'Trust - Frontsheet'!$A$16:$AC$215,8,0),3),VLOOKUP(A49,'Trust - Frontsheet'!$A$16:$AC$215,8,0)&lt;&gt;""),"Covid statuses do not match",""))</f>
        <v/>
      </c>
      <c r="K49" s="68" t="str">
        <f t="shared" ca="1" si="0"/>
        <v/>
      </c>
      <c r="L49" s="68" t="str" cm="1">
        <f t="array" aca="1" ref="L49" ca="1">IF(SUMPRODUCT(--('Trust - Frontsheet'!$D58:$AC58=""))&lt;&gt;26,"","This is a blank row")</f>
        <v>This is a blank row</v>
      </c>
    </row>
    <row r="50" spans="1:12" ht="45" customHeight="1" x14ac:dyDescent="0.2">
      <c r="A50" t="str">
        <f ca="1">IF('Trust - Frontsheet'!A59="","",'Trust - Frontsheet'!A59)</f>
        <v/>
      </c>
      <c r="B50" s="68" t="str">
        <f ca="1">IF('Trust - Frontsheet'!A59="","",'Trust - Frontsheet'!D59)</f>
        <v/>
      </c>
      <c r="C50" s="68" t="str">
        <f ca="1">IF(VLOOKUP(A50,'Trust - Frontsheet'!$A$16:$AC$215,5,0)="","",VLOOKUP(A50,'Trust - Frontsheet'!$A$16:$AC$216,5,0))</f>
        <v/>
      </c>
      <c r="D50" s="68" t="str">
        <f ca="1">IF(VLOOKUP(A50,'Trust - Frontsheet'!$A$16:$AC$215,6,0)="","",VLOOKUP(A50,'Trust - Frontsheet'!$A$16:$AC$216,6,0))</f>
        <v/>
      </c>
      <c r="E50" s="69"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8" t="str">
        <f ca="1">IF(A50 = "","",IF('Trust - Frontsheet'!D59="", "Site code not present",""))</f>
        <v/>
      </c>
      <c r="G50" s="68" t="str">
        <f ca="1">IF('Trust - Frontsheet'!D59="","",IF(VLOOKUP(A50,'Trust - Frontsheet'!$A$16:$AC$215,6,0)="","Ward name not present",""))</f>
        <v/>
      </c>
      <c r="H50" s="68" t="str">
        <f ca="1">IF(A50="","",IF(VLOOKUP(A50,'Trust - Frontsheet'!$A$16:$AC$215,7,0)="","Specialty 1 has not been selected",""))</f>
        <v/>
      </c>
      <c r="I50" s="69" t="str">
        <f ca="1">IF(A50="","",IF(OR(COUNTIF(Specialties,VLOOKUP(A50,'Trust - Frontsheet'!$A$16:$AC$215,7,0))=0, AND(COUNTIF(Specialties,VLOOKUP(A50,'Trust - Frontsheet'!$A$16:$AC$215,8,0))=0,VLOOKUP(A50,'Trust - Frontsheet'!$A$16:$AC$215,8,0)&lt;&gt;"")),"You have entered unacceptable specialties.",""))</f>
        <v/>
      </c>
      <c r="J50" s="68" t="str">
        <f ca="1">IF(A50="","",IF(AND(RIGHT(VLOOKUP(A50,'Trust - Frontsheet'!$A$16:$AC$215,7,0),3)&lt;&gt;RIGHT(VLOOKUP(A50,'Trust - Frontsheet'!$A$16:$AC$215,8,0),3),VLOOKUP(A50,'Trust - Frontsheet'!$A$16:$AC$215,8,0)&lt;&gt;""),"Covid statuses do not match",""))</f>
        <v/>
      </c>
      <c r="K50" s="68" t="str">
        <f t="shared" ca="1" si="0"/>
        <v/>
      </c>
      <c r="L50" s="68" t="str" cm="1">
        <f t="array" aca="1" ref="L50" ca="1">IF(SUMPRODUCT(--('Trust - Frontsheet'!$D59:$AC59=""))&lt;&gt;26,"","This is a blank row")</f>
        <v>This is a blank row</v>
      </c>
    </row>
    <row r="51" spans="1:12" ht="45" customHeight="1" x14ac:dyDescent="0.2">
      <c r="A51" t="str">
        <f ca="1">IF('Trust - Frontsheet'!A60="","",'Trust - Frontsheet'!A60)</f>
        <v/>
      </c>
      <c r="B51" s="68" t="str">
        <f ca="1">IF('Trust - Frontsheet'!A60="","",'Trust - Frontsheet'!D60)</f>
        <v/>
      </c>
      <c r="C51" s="68" t="str">
        <f ca="1">IF(VLOOKUP(A51,'Trust - Frontsheet'!$A$16:$AC$215,5,0)="","",VLOOKUP(A51,'Trust - Frontsheet'!$A$16:$AC$216,5,0))</f>
        <v/>
      </c>
      <c r="D51" s="68" t="str">
        <f ca="1">IF(VLOOKUP(A51,'Trust - Frontsheet'!$A$16:$AC$215,6,0)="","",VLOOKUP(A51,'Trust - Frontsheet'!$A$16:$AC$216,6,0))</f>
        <v/>
      </c>
      <c r="E51" s="69"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8" t="str">
        <f ca="1">IF(A51 = "","",IF('Trust - Frontsheet'!D60="", "Site code not present",""))</f>
        <v/>
      </c>
      <c r="G51" s="68" t="str">
        <f ca="1">IF('Trust - Frontsheet'!D60="","",IF(VLOOKUP(A51,'Trust - Frontsheet'!$A$16:$AC$215,6,0)="","Ward name not present",""))</f>
        <v/>
      </c>
      <c r="H51" s="68" t="str">
        <f ca="1">IF(A51="","",IF(VLOOKUP(A51,'Trust - Frontsheet'!$A$16:$AC$215,7,0)="","Specialty 1 has not been selected",""))</f>
        <v/>
      </c>
      <c r="I51" s="69" t="str">
        <f ca="1">IF(A51="","",IF(OR(COUNTIF(Specialties,VLOOKUP(A51,'Trust - Frontsheet'!$A$16:$AC$215,7,0))=0, AND(COUNTIF(Specialties,VLOOKUP(A51,'Trust - Frontsheet'!$A$16:$AC$215,8,0))=0,VLOOKUP(A51,'Trust - Frontsheet'!$A$16:$AC$215,8,0)&lt;&gt;"")),"You have entered unacceptable specialties.",""))</f>
        <v/>
      </c>
      <c r="J51" s="68" t="str">
        <f ca="1">IF(A51="","",IF(AND(RIGHT(VLOOKUP(A51,'Trust - Frontsheet'!$A$16:$AC$215,7,0),3)&lt;&gt;RIGHT(VLOOKUP(A51,'Trust - Frontsheet'!$A$16:$AC$215,8,0),3),VLOOKUP(A51,'Trust - Frontsheet'!$A$16:$AC$215,8,0)&lt;&gt;""),"Covid statuses do not match",""))</f>
        <v/>
      </c>
      <c r="K51" s="68" t="str">
        <f t="shared" ca="1" si="0"/>
        <v/>
      </c>
      <c r="L51" s="68" t="str" cm="1">
        <f t="array" aca="1" ref="L51" ca="1">IF(SUMPRODUCT(--('Trust - Frontsheet'!$D60:$AC60=""))&lt;&gt;26,"","This is a blank row")</f>
        <v>This is a blank row</v>
      </c>
    </row>
    <row r="52" spans="1:12" ht="45" customHeight="1" x14ac:dyDescent="0.2">
      <c r="A52" t="str">
        <f ca="1">IF('Trust - Frontsheet'!A61="","",'Trust - Frontsheet'!A61)</f>
        <v/>
      </c>
      <c r="B52" s="68" t="str">
        <f ca="1">IF('Trust - Frontsheet'!A61="","",'Trust - Frontsheet'!D61)</f>
        <v/>
      </c>
      <c r="C52" s="68" t="str">
        <f ca="1">IF(VLOOKUP(A52,'Trust - Frontsheet'!$A$16:$AC$215,5,0)="","",VLOOKUP(A52,'Trust - Frontsheet'!$A$16:$AC$216,5,0))</f>
        <v/>
      </c>
      <c r="D52" s="68" t="str">
        <f ca="1">IF(VLOOKUP(A52,'Trust - Frontsheet'!$A$16:$AC$215,6,0)="","",VLOOKUP(A52,'Trust - Frontsheet'!$A$16:$AC$216,6,0))</f>
        <v/>
      </c>
      <c r="E52" s="69"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8" t="str">
        <f ca="1">IF(A52 = "","",IF('Trust - Frontsheet'!D61="", "Site code not present",""))</f>
        <v/>
      </c>
      <c r="G52" s="68" t="str">
        <f ca="1">IF('Trust - Frontsheet'!D61="","",IF(VLOOKUP(A52,'Trust - Frontsheet'!$A$16:$AC$215,6,0)="","Ward name not present",""))</f>
        <v/>
      </c>
      <c r="H52" s="68" t="str">
        <f ca="1">IF(A52="","",IF(VLOOKUP(A52,'Trust - Frontsheet'!$A$16:$AC$215,7,0)="","Specialty 1 has not been selected",""))</f>
        <v/>
      </c>
      <c r="I52" s="69" t="str">
        <f ca="1">IF(A52="","",IF(OR(COUNTIF(Specialties,VLOOKUP(A52,'Trust - Frontsheet'!$A$16:$AC$215,7,0))=0, AND(COUNTIF(Specialties,VLOOKUP(A52,'Trust - Frontsheet'!$A$16:$AC$215,8,0))=0,VLOOKUP(A52,'Trust - Frontsheet'!$A$16:$AC$215,8,0)&lt;&gt;"")),"You have entered unacceptable specialties.",""))</f>
        <v/>
      </c>
      <c r="J52" s="68" t="str">
        <f ca="1">IF(A52="","",IF(AND(RIGHT(VLOOKUP(A52,'Trust - Frontsheet'!$A$16:$AC$215,7,0),3)&lt;&gt;RIGHT(VLOOKUP(A52,'Trust - Frontsheet'!$A$16:$AC$215,8,0),3),VLOOKUP(A52,'Trust - Frontsheet'!$A$16:$AC$215,8,0)&lt;&gt;""),"Covid statuses do not match",""))</f>
        <v/>
      </c>
      <c r="K52" s="68" t="str">
        <f t="shared" ca="1" si="0"/>
        <v/>
      </c>
      <c r="L52" s="68" t="str" cm="1">
        <f t="array" aca="1" ref="L52" ca="1">IF(SUMPRODUCT(--('Trust - Frontsheet'!$D61:$AC61=""))&lt;&gt;26,"","This is a blank row")</f>
        <v>This is a blank row</v>
      </c>
    </row>
    <row r="53" spans="1:12" ht="45" customHeight="1" x14ac:dyDescent="0.2">
      <c r="A53" t="str">
        <f ca="1">IF('Trust - Frontsheet'!A62="","",'Trust - Frontsheet'!A62)</f>
        <v/>
      </c>
      <c r="B53" s="68" t="str">
        <f ca="1">IF('Trust - Frontsheet'!A62="","",'Trust - Frontsheet'!D62)</f>
        <v/>
      </c>
      <c r="C53" s="68" t="str">
        <f ca="1">IF(VLOOKUP(A53,'Trust - Frontsheet'!$A$16:$AC$215,5,0)="","",VLOOKUP(A53,'Trust - Frontsheet'!$A$16:$AC$216,5,0))</f>
        <v/>
      </c>
      <c r="D53" s="68" t="str">
        <f ca="1">IF(VLOOKUP(A53,'Trust - Frontsheet'!$A$16:$AC$215,6,0)="","",VLOOKUP(A53,'Trust - Frontsheet'!$A$16:$AC$216,6,0))</f>
        <v/>
      </c>
      <c r="E53" s="69"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8" t="str">
        <f ca="1">IF(A53 = "","",IF('Trust - Frontsheet'!D62="", "Site code not present",""))</f>
        <v/>
      </c>
      <c r="G53" s="68" t="str">
        <f ca="1">IF('Trust - Frontsheet'!D62="","",IF(VLOOKUP(A53,'Trust - Frontsheet'!$A$16:$AC$215,6,0)="","Ward name not present",""))</f>
        <v/>
      </c>
      <c r="H53" s="68" t="str">
        <f ca="1">IF(A53="","",IF(VLOOKUP(A53,'Trust - Frontsheet'!$A$16:$AC$215,7,0)="","Specialty 1 has not been selected",""))</f>
        <v/>
      </c>
      <c r="I53" s="69" t="str">
        <f ca="1">IF(A53="","",IF(OR(COUNTIF(Specialties,VLOOKUP(A53,'Trust - Frontsheet'!$A$16:$AC$215,7,0))=0, AND(COUNTIF(Specialties,VLOOKUP(A53,'Trust - Frontsheet'!$A$16:$AC$215,8,0))=0,VLOOKUP(A53,'Trust - Frontsheet'!$A$16:$AC$215,8,0)&lt;&gt;"")),"You have entered unacceptable specialties.",""))</f>
        <v/>
      </c>
      <c r="J53" s="68" t="str">
        <f ca="1">IF(A53="","",IF(AND(RIGHT(VLOOKUP(A53,'Trust - Frontsheet'!$A$16:$AC$215,7,0),3)&lt;&gt;RIGHT(VLOOKUP(A53,'Trust - Frontsheet'!$A$16:$AC$215,8,0),3),VLOOKUP(A53,'Trust - Frontsheet'!$A$16:$AC$215,8,0)&lt;&gt;""),"Covid statuses do not match",""))</f>
        <v/>
      </c>
      <c r="K53" s="68" t="str">
        <f t="shared" ca="1" si="0"/>
        <v/>
      </c>
      <c r="L53" s="68" t="str" cm="1">
        <f t="array" aca="1" ref="L53" ca="1">IF(SUMPRODUCT(--('Trust - Frontsheet'!$D62:$AC62=""))&lt;&gt;26,"","This is a blank row")</f>
        <v>This is a blank row</v>
      </c>
    </row>
    <row r="54" spans="1:12" ht="45" customHeight="1" x14ac:dyDescent="0.2">
      <c r="A54" t="str">
        <f ca="1">IF('Trust - Frontsheet'!A63="","",'Trust - Frontsheet'!A63)</f>
        <v/>
      </c>
      <c r="B54" s="68" t="str">
        <f ca="1">IF('Trust - Frontsheet'!A63="","",'Trust - Frontsheet'!D63)</f>
        <v/>
      </c>
      <c r="C54" s="68" t="str">
        <f ca="1">IF(VLOOKUP(A54,'Trust - Frontsheet'!$A$16:$AC$215,5,0)="","",VLOOKUP(A54,'Trust - Frontsheet'!$A$16:$AC$216,5,0))</f>
        <v/>
      </c>
      <c r="D54" s="68" t="str">
        <f ca="1">IF(VLOOKUP(A54,'Trust - Frontsheet'!$A$16:$AC$215,6,0)="","",VLOOKUP(A54,'Trust - Frontsheet'!$A$16:$AC$216,6,0))</f>
        <v/>
      </c>
      <c r="E54" s="69"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8" t="str">
        <f ca="1">IF(A54 = "","",IF('Trust - Frontsheet'!D63="", "Site code not present",""))</f>
        <v/>
      </c>
      <c r="G54" s="68" t="str">
        <f ca="1">IF('Trust - Frontsheet'!D63="","",IF(VLOOKUP(A54,'Trust - Frontsheet'!$A$16:$AC$215,6,0)="","Ward name not present",""))</f>
        <v/>
      </c>
      <c r="H54" s="68" t="str">
        <f ca="1">IF(A54="","",IF(VLOOKUP(A54,'Trust - Frontsheet'!$A$16:$AC$215,7,0)="","Specialty 1 has not been selected",""))</f>
        <v/>
      </c>
      <c r="I54" s="69" t="str">
        <f ca="1">IF(A54="","",IF(OR(COUNTIF(Specialties,VLOOKUP(A54,'Trust - Frontsheet'!$A$16:$AC$215,7,0))=0, AND(COUNTIF(Specialties,VLOOKUP(A54,'Trust - Frontsheet'!$A$16:$AC$215,8,0))=0,VLOOKUP(A54,'Trust - Frontsheet'!$A$16:$AC$215,8,0)&lt;&gt;"")),"You have entered unacceptable specialties.",""))</f>
        <v/>
      </c>
      <c r="J54" s="68" t="str">
        <f ca="1">IF(A54="","",IF(AND(RIGHT(VLOOKUP(A54,'Trust - Frontsheet'!$A$16:$AC$215,7,0),3)&lt;&gt;RIGHT(VLOOKUP(A54,'Trust - Frontsheet'!$A$16:$AC$215,8,0),3),VLOOKUP(A54,'Trust - Frontsheet'!$A$16:$AC$215,8,0)&lt;&gt;""),"Covid statuses do not match",""))</f>
        <v/>
      </c>
      <c r="K54" s="68" t="str">
        <f t="shared" ca="1" si="0"/>
        <v/>
      </c>
      <c r="L54" s="68" t="str" cm="1">
        <f t="array" aca="1" ref="L54" ca="1">IF(SUMPRODUCT(--('Trust - Frontsheet'!$D63:$AC63=""))&lt;&gt;26,"","This is a blank row")</f>
        <v>This is a blank row</v>
      </c>
    </row>
    <row r="55" spans="1:12" ht="45" customHeight="1" x14ac:dyDescent="0.2">
      <c r="A55" t="str">
        <f ca="1">IF('Trust - Frontsheet'!A64="","",'Trust - Frontsheet'!A64)</f>
        <v/>
      </c>
      <c r="B55" s="68" t="str">
        <f ca="1">IF('Trust - Frontsheet'!A64="","",'Trust - Frontsheet'!D64)</f>
        <v/>
      </c>
      <c r="C55" s="68" t="str">
        <f ca="1">IF(VLOOKUP(A55,'Trust - Frontsheet'!$A$16:$AC$215,5,0)="","",VLOOKUP(A55,'Trust - Frontsheet'!$A$16:$AC$216,5,0))</f>
        <v/>
      </c>
      <c r="D55" s="68" t="str">
        <f ca="1">IF(VLOOKUP(A55,'Trust - Frontsheet'!$A$16:$AC$215,6,0)="","",VLOOKUP(A55,'Trust - Frontsheet'!$A$16:$AC$216,6,0))</f>
        <v/>
      </c>
      <c r="E55" s="69"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8" t="str">
        <f ca="1">IF(A55 = "","",IF('Trust - Frontsheet'!D64="", "Site code not present",""))</f>
        <v/>
      </c>
      <c r="G55" s="68" t="str">
        <f ca="1">IF('Trust - Frontsheet'!D64="","",IF(VLOOKUP(A55,'Trust - Frontsheet'!$A$16:$AC$215,6,0)="","Ward name not present",""))</f>
        <v/>
      </c>
      <c r="H55" s="68" t="str">
        <f ca="1">IF(A55="","",IF(VLOOKUP(A55,'Trust - Frontsheet'!$A$16:$AC$215,7,0)="","Specialty 1 has not been selected",""))</f>
        <v/>
      </c>
      <c r="I55" s="69" t="str">
        <f ca="1">IF(A55="","",IF(OR(COUNTIF(Specialties,VLOOKUP(A55,'Trust - Frontsheet'!$A$16:$AC$215,7,0))=0, AND(COUNTIF(Specialties,VLOOKUP(A55,'Trust - Frontsheet'!$A$16:$AC$215,8,0))=0,VLOOKUP(A55,'Trust - Frontsheet'!$A$16:$AC$215,8,0)&lt;&gt;"")),"You have entered unacceptable specialties.",""))</f>
        <v/>
      </c>
      <c r="J55" s="68" t="str">
        <f ca="1">IF(A55="","",IF(AND(RIGHT(VLOOKUP(A55,'Trust - Frontsheet'!$A$16:$AC$215,7,0),3)&lt;&gt;RIGHT(VLOOKUP(A55,'Trust - Frontsheet'!$A$16:$AC$215,8,0),3),VLOOKUP(A55,'Trust - Frontsheet'!$A$16:$AC$215,8,0)&lt;&gt;""),"Covid statuses do not match",""))</f>
        <v/>
      </c>
      <c r="K55" s="68" t="str">
        <f t="shared" ca="1" si="0"/>
        <v/>
      </c>
      <c r="L55" s="68" t="str" cm="1">
        <f t="array" aca="1" ref="L55" ca="1">IF(SUMPRODUCT(--('Trust - Frontsheet'!$D64:$AC64=""))&lt;&gt;26,"","This is a blank row")</f>
        <v>This is a blank row</v>
      </c>
    </row>
    <row r="56" spans="1:12" ht="45" customHeight="1" x14ac:dyDescent="0.2">
      <c r="A56" t="str">
        <f ca="1">IF('Trust - Frontsheet'!A65="","",'Trust - Frontsheet'!A65)</f>
        <v/>
      </c>
      <c r="B56" s="68" t="str">
        <f ca="1">IF('Trust - Frontsheet'!A65="","",'Trust - Frontsheet'!D65)</f>
        <v/>
      </c>
      <c r="C56" s="68" t="str">
        <f ca="1">IF(VLOOKUP(A56,'Trust - Frontsheet'!$A$16:$AC$215,5,0)="","",VLOOKUP(A56,'Trust - Frontsheet'!$A$16:$AC$216,5,0))</f>
        <v/>
      </c>
      <c r="D56" s="68" t="str">
        <f ca="1">IF(VLOOKUP(A56,'Trust - Frontsheet'!$A$16:$AC$215,6,0)="","",VLOOKUP(A56,'Trust - Frontsheet'!$A$16:$AC$216,6,0))</f>
        <v/>
      </c>
      <c r="E56" s="69"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8" t="str">
        <f ca="1">IF(A56 = "","",IF('Trust - Frontsheet'!D65="", "Site code not present",""))</f>
        <v/>
      </c>
      <c r="G56" s="68" t="str">
        <f ca="1">IF('Trust - Frontsheet'!D65="","",IF(VLOOKUP(A56,'Trust - Frontsheet'!$A$16:$AC$215,6,0)="","Ward name not present",""))</f>
        <v/>
      </c>
      <c r="H56" s="68" t="str">
        <f ca="1">IF(A56="","",IF(VLOOKUP(A56,'Trust - Frontsheet'!$A$16:$AC$215,7,0)="","Specialty 1 has not been selected",""))</f>
        <v/>
      </c>
      <c r="I56" s="69" t="str">
        <f ca="1">IF(A56="","",IF(OR(COUNTIF(Specialties,VLOOKUP(A56,'Trust - Frontsheet'!$A$16:$AC$215,7,0))=0, AND(COUNTIF(Specialties,VLOOKUP(A56,'Trust - Frontsheet'!$A$16:$AC$215,8,0))=0,VLOOKUP(A56,'Trust - Frontsheet'!$A$16:$AC$215,8,0)&lt;&gt;"")),"You have entered unacceptable specialties.",""))</f>
        <v/>
      </c>
      <c r="J56" s="68" t="str">
        <f ca="1">IF(A56="","",IF(AND(RIGHT(VLOOKUP(A56,'Trust - Frontsheet'!$A$16:$AC$215,7,0),3)&lt;&gt;RIGHT(VLOOKUP(A56,'Trust - Frontsheet'!$A$16:$AC$215,8,0),3),VLOOKUP(A56,'Trust - Frontsheet'!$A$16:$AC$215,8,0)&lt;&gt;""),"Covid statuses do not match",""))</f>
        <v/>
      </c>
      <c r="K56" s="68" t="str">
        <f t="shared" ca="1" si="0"/>
        <v/>
      </c>
      <c r="L56" s="68" t="str" cm="1">
        <f t="array" aca="1" ref="L56" ca="1">IF(SUMPRODUCT(--('Trust - Frontsheet'!$D65:$AC65=""))&lt;&gt;26,"","This is a blank row")</f>
        <v>This is a blank row</v>
      </c>
    </row>
    <row r="57" spans="1:12" ht="45" customHeight="1" x14ac:dyDescent="0.2">
      <c r="A57" t="str">
        <f ca="1">IF('Trust - Frontsheet'!A66="","",'Trust - Frontsheet'!A66)</f>
        <v/>
      </c>
      <c r="B57" s="68" t="str">
        <f ca="1">IF('Trust - Frontsheet'!A66="","",'Trust - Frontsheet'!D66)</f>
        <v/>
      </c>
      <c r="C57" s="68" t="str">
        <f ca="1">IF(VLOOKUP(A57,'Trust - Frontsheet'!$A$16:$AC$215,5,0)="","",VLOOKUP(A57,'Trust - Frontsheet'!$A$16:$AC$216,5,0))</f>
        <v/>
      </c>
      <c r="D57" s="68" t="str">
        <f ca="1">IF(VLOOKUP(A57,'Trust - Frontsheet'!$A$16:$AC$215,6,0)="","",VLOOKUP(A57,'Trust - Frontsheet'!$A$16:$AC$216,6,0))</f>
        <v/>
      </c>
      <c r="E57" s="69"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8" t="str">
        <f ca="1">IF(A57 = "","",IF('Trust - Frontsheet'!D66="", "Site code not present",""))</f>
        <v/>
      </c>
      <c r="G57" s="68" t="str">
        <f ca="1">IF('Trust - Frontsheet'!D66="","",IF(VLOOKUP(A57,'Trust - Frontsheet'!$A$16:$AC$215,6,0)="","Ward name not present",""))</f>
        <v/>
      </c>
      <c r="H57" s="68" t="str">
        <f ca="1">IF(A57="","",IF(VLOOKUP(A57,'Trust - Frontsheet'!$A$16:$AC$215,7,0)="","Specialty 1 has not been selected",""))</f>
        <v/>
      </c>
      <c r="I57" s="69" t="str">
        <f ca="1">IF(A57="","",IF(OR(COUNTIF(Specialties,VLOOKUP(A57,'Trust - Frontsheet'!$A$16:$AC$215,7,0))=0, AND(COUNTIF(Specialties,VLOOKUP(A57,'Trust - Frontsheet'!$A$16:$AC$215,8,0))=0,VLOOKUP(A57,'Trust - Frontsheet'!$A$16:$AC$215,8,0)&lt;&gt;"")),"You have entered unacceptable specialties.",""))</f>
        <v/>
      </c>
      <c r="J57" s="68" t="str">
        <f ca="1">IF(A57="","",IF(AND(RIGHT(VLOOKUP(A57,'Trust - Frontsheet'!$A$16:$AC$215,7,0),3)&lt;&gt;RIGHT(VLOOKUP(A57,'Trust - Frontsheet'!$A$16:$AC$215,8,0),3),VLOOKUP(A57,'Trust - Frontsheet'!$A$16:$AC$215,8,0)&lt;&gt;""),"Covid statuses do not match",""))</f>
        <v/>
      </c>
      <c r="K57" s="68" t="str">
        <f t="shared" ca="1" si="0"/>
        <v/>
      </c>
      <c r="L57" s="68" t="str" cm="1">
        <f t="array" aca="1" ref="L57" ca="1">IF(SUMPRODUCT(--('Trust - Frontsheet'!$D66:$AC66=""))&lt;&gt;26,"","This is a blank row")</f>
        <v>This is a blank row</v>
      </c>
    </row>
    <row r="58" spans="1:12" ht="45" customHeight="1" x14ac:dyDescent="0.2">
      <c r="A58" t="str">
        <f ca="1">IF('Trust - Frontsheet'!A67="","",'Trust - Frontsheet'!A67)</f>
        <v/>
      </c>
      <c r="B58" s="68" t="str">
        <f ca="1">IF('Trust - Frontsheet'!A67="","",'Trust - Frontsheet'!D67)</f>
        <v/>
      </c>
      <c r="C58" s="68" t="str">
        <f ca="1">IF(VLOOKUP(A58,'Trust - Frontsheet'!$A$16:$AC$215,5,0)="","",VLOOKUP(A58,'Trust - Frontsheet'!$A$16:$AC$216,5,0))</f>
        <v/>
      </c>
      <c r="D58" s="68" t="str">
        <f ca="1">IF(VLOOKUP(A58,'Trust - Frontsheet'!$A$16:$AC$215,6,0)="","",VLOOKUP(A58,'Trust - Frontsheet'!$A$16:$AC$216,6,0))</f>
        <v/>
      </c>
      <c r="E58" s="69"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8" t="str">
        <f ca="1">IF(A58 = "","",IF('Trust - Frontsheet'!D67="", "Site code not present",""))</f>
        <v/>
      </c>
      <c r="G58" s="68" t="str">
        <f ca="1">IF('Trust - Frontsheet'!D67="","",IF(VLOOKUP(A58,'Trust - Frontsheet'!$A$16:$AC$215,6,0)="","Ward name not present",""))</f>
        <v/>
      </c>
      <c r="H58" s="68" t="str">
        <f ca="1">IF(A58="","",IF(VLOOKUP(A58,'Trust - Frontsheet'!$A$16:$AC$215,7,0)="","Specialty 1 has not been selected",""))</f>
        <v/>
      </c>
      <c r="I58" s="69" t="str">
        <f ca="1">IF(A58="","",IF(OR(COUNTIF(Specialties,VLOOKUP(A58,'Trust - Frontsheet'!$A$16:$AC$215,7,0))=0, AND(COUNTIF(Specialties,VLOOKUP(A58,'Trust - Frontsheet'!$A$16:$AC$215,8,0))=0,VLOOKUP(A58,'Trust - Frontsheet'!$A$16:$AC$215,8,0)&lt;&gt;"")),"You have entered unacceptable specialties.",""))</f>
        <v/>
      </c>
      <c r="J58" s="68" t="str">
        <f ca="1">IF(A58="","",IF(AND(RIGHT(VLOOKUP(A58,'Trust - Frontsheet'!$A$16:$AC$215,7,0),3)&lt;&gt;RIGHT(VLOOKUP(A58,'Trust - Frontsheet'!$A$16:$AC$215,8,0),3),VLOOKUP(A58,'Trust - Frontsheet'!$A$16:$AC$215,8,0)&lt;&gt;""),"Covid statuses do not match",""))</f>
        <v/>
      </c>
      <c r="K58" s="68" t="str">
        <f t="shared" ca="1" si="0"/>
        <v/>
      </c>
      <c r="L58" s="68" t="str" cm="1">
        <f t="array" aca="1" ref="L58" ca="1">IF(SUMPRODUCT(--('Trust - Frontsheet'!$D67:$AC67=""))&lt;&gt;26,"","This is a blank row")</f>
        <v>This is a blank row</v>
      </c>
    </row>
    <row r="59" spans="1:12" ht="45" customHeight="1" x14ac:dyDescent="0.2">
      <c r="A59" t="str">
        <f ca="1">IF('Trust - Frontsheet'!A68="","",'Trust - Frontsheet'!A68)</f>
        <v/>
      </c>
      <c r="B59" s="68" t="str">
        <f ca="1">IF('Trust - Frontsheet'!A68="","",'Trust - Frontsheet'!D68)</f>
        <v/>
      </c>
      <c r="C59" s="68" t="str">
        <f ca="1">IF(VLOOKUP(A59,'Trust - Frontsheet'!$A$16:$AC$215,5,0)="","",VLOOKUP(A59,'Trust - Frontsheet'!$A$16:$AC$216,5,0))</f>
        <v/>
      </c>
      <c r="D59" s="68" t="str">
        <f ca="1">IF(VLOOKUP(A59,'Trust - Frontsheet'!$A$16:$AC$215,6,0)="","",VLOOKUP(A59,'Trust - Frontsheet'!$A$16:$AC$216,6,0))</f>
        <v/>
      </c>
      <c r="E59" s="69"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8" t="str">
        <f ca="1">IF(A59 = "","",IF('Trust - Frontsheet'!D68="", "Site code not present",""))</f>
        <v/>
      </c>
      <c r="G59" s="68" t="str">
        <f ca="1">IF('Trust - Frontsheet'!D68="","",IF(VLOOKUP(A59,'Trust - Frontsheet'!$A$16:$AC$215,6,0)="","Ward name not present",""))</f>
        <v/>
      </c>
      <c r="H59" s="68" t="str">
        <f ca="1">IF(A59="","",IF(VLOOKUP(A59,'Trust - Frontsheet'!$A$16:$AC$215,7,0)="","Specialty 1 has not been selected",""))</f>
        <v/>
      </c>
      <c r="I59" s="69" t="str">
        <f ca="1">IF(A59="","",IF(OR(COUNTIF(Specialties,VLOOKUP(A59,'Trust - Frontsheet'!$A$16:$AC$215,7,0))=0, AND(COUNTIF(Specialties,VLOOKUP(A59,'Trust - Frontsheet'!$A$16:$AC$215,8,0))=0,VLOOKUP(A59,'Trust - Frontsheet'!$A$16:$AC$215,8,0)&lt;&gt;"")),"You have entered unacceptable specialties.",""))</f>
        <v/>
      </c>
      <c r="J59" s="68" t="str">
        <f ca="1">IF(A59="","",IF(AND(RIGHT(VLOOKUP(A59,'Trust - Frontsheet'!$A$16:$AC$215,7,0),3)&lt;&gt;RIGHT(VLOOKUP(A59,'Trust - Frontsheet'!$A$16:$AC$215,8,0),3),VLOOKUP(A59,'Trust - Frontsheet'!$A$16:$AC$215,8,0)&lt;&gt;""),"Covid statuses do not match",""))</f>
        <v/>
      </c>
      <c r="K59" s="68" t="str">
        <f t="shared" ca="1" si="0"/>
        <v/>
      </c>
      <c r="L59" s="68" t="str" cm="1">
        <f t="array" aca="1" ref="L59" ca="1">IF(SUMPRODUCT(--('Trust - Frontsheet'!$D68:$AC68=""))&lt;&gt;26,"","This is a blank row")</f>
        <v>This is a blank row</v>
      </c>
    </row>
    <row r="60" spans="1:12" ht="45" customHeight="1" x14ac:dyDescent="0.2">
      <c r="A60" t="str">
        <f ca="1">IF('Trust - Frontsheet'!A69="","",'Trust - Frontsheet'!A69)</f>
        <v/>
      </c>
      <c r="B60" s="68" t="str">
        <f ca="1">IF('Trust - Frontsheet'!A69="","",'Trust - Frontsheet'!D69)</f>
        <v/>
      </c>
      <c r="C60" s="68" t="str">
        <f ca="1">IF(VLOOKUP(A60,'Trust - Frontsheet'!$A$16:$AC$215,5,0)="","",VLOOKUP(A60,'Trust - Frontsheet'!$A$16:$AC$216,5,0))</f>
        <v/>
      </c>
      <c r="D60" s="68" t="str">
        <f ca="1">IF(VLOOKUP(A60,'Trust - Frontsheet'!$A$16:$AC$215,6,0)="","",VLOOKUP(A60,'Trust - Frontsheet'!$A$16:$AC$216,6,0))</f>
        <v/>
      </c>
      <c r="E60" s="69"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8" t="str">
        <f ca="1">IF(A60 = "","",IF('Trust - Frontsheet'!D69="", "Site code not present",""))</f>
        <v/>
      </c>
      <c r="G60" s="68" t="str">
        <f ca="1">IF('Trust - Frontsheet'!D69="","",IF(VLOOKUP(A60,'Trust - Frontsheet'!$A$16:$AC$215,6,0)="","Ward name not present",""))</f>
        <v/>
      </c>
      <c r="H60" s="68" t="str">
        <f ca="1">IF(A60="","",IF(VLOOKUP(A60,'Trust - Frontsheet'!$A$16:$AC$215,7,0)="","Specialty 1 has not been selected",""))</f>
        <v/>
      </c>
      <c r="I60" s="69" t="str">
        <f ca="1">IF(A60="","",IF(OR(COUNTIF(Specialties,VLOOKUP(A60,'Trust - Frontsheet'!$A$16:$AC$215,7,0))=0, AND(COUNTIF(Specialties,VLOOKUP(A60,'Trust - Frontsheet'!$A$16:$AC$215,8,0))=0,VLOOKUP(A60,'Trust - Frontsheet'!$A$16:$AC$215,8,0)&lt;&gt;"")),"You have entered unacceptable specialties.",""))</f>
        <v/>
      </c>
      <c r="J60" s="68" t="str">
        <f ca="1">IF(A60="","",IF(AND(RIGHT(VLOOKUP(A60,'Trust - Frontsheet'!$A$16:$AC$215,7,0),3)&lt;&gt;RIGHT(VLOOKUP(A60,'Trust - Frontsheet'!$A$16:$AC$215,8,0),3),VLOOKUP(A60,'Trust - Frontsheet'!$A$16:$AC$215,8,0)&lt;&gt;""),"Covid statuses do not match",""))</f>
        <v/>
      </c>
      <c r="K60" s="68" t="str">
        <f t="shared" ca="1" si="0"/>
        <v/>
      </c>
      <c r="L60" s="68" t="str" cm="1">
        <f t="array" aca="1" ref="L60" ca="1">IF(SUMPRODUCT(--('Trust - Frontsheet'!$D69:$AC69=""))&lt;&gt;26,"","This is a blank row")</f>
        <v>This is a blank row</v>
      </c>
    </row>
    <row r="61" spans="1:12" ht="45" customHeight="1" x14ac:dyDescent="0.2">
      <c r="A61" t="str">
        <f ca="1">IF('Trust - Frontsheet'!A70="","",'Trust - Frontsheet'!A70)</f>
        <v/>
      </c>
      <c r="B61" s="68" t="str">
        <f ca="1">IF('Trust - Frontsheet'!A70="","",'Trust - Frontsheet'!D70)</f>
        <v/>
      </c>
      <c r="C61" s="68" t="str">
        <f ca="1">IF(VLOOKUP(A61,'Trust - Frontsheet'!$A$16:$AC$215,5,0)="","",VLOOKUP(A61,'Trust - Frontsheet'!$A$16:$AC$216,5,0))</f>
        <v/>
      </c>
      <c r="D61" s="68" t="str">
        <f ca="1">IF(VLOOKUP(A61,'Trust - Frontsheet'!$A$16:$AC$215,6,0)="","",VLOOKUP(A61,'Trust - Frontsheet'!$A$16:$AC$216,6,0))</f>
        <v/>
      </c>
      <c r="E61" s="69"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8" t="str">
        <f ca="1">IF(A61 = "","",IF('Trust - Frontsheet'!D70="", "Site code not present",""))</f>
        <v/>
      </c>
      <c r="G61" s="68" t="str">
        <f ca="1">IF('Trust - Frontsheet'!D70="","",IF(VLOOKUP(A61,'Trust - Frontsheet'!$A$16:$AC$215,6,0)="","Ward name not present",""))</f>
        <v/>
      </c>
      <c r="H61" s="68" t="str">
        <f ca="1">IF(A61="","",IF(VLOOKUP(A61,'Trust - Frontsheet'!$A$16:$AC$215,7,0)="","Specialty 1 has not been selected",""))</f>
        <v/>
      </c>
      <c r="I61" s="69" t="str">
        <f ca="1">IF(A61="","",IF(OR(COUNTIF(Specialties,VLOOKUP(A61,'Trust - Frontsheet'!$A$16:$AC$215,7,0))=0, AND(COUNTIF(Specialties,VLOOKUP(A61,'Trust - Frontsheet'!$A$16:$AC$215,8,0))=0,VLOOKUP(A61,'Trust - Frontsheet'!$A$16:$AC$215,8,0)&lt;&gt;"")),"You have entered unacceptable specialties.",""))</f>
        <v/>
      </c>
      <c r="J61" s="68" t="str">
        <f ca="1">IF(A61="","",IF(AND(RIGHT(VLOOKUP(A61,'Trust - Frontsheet'!$A$16:$AC$215,7,0),3)&lt;&gt;RIGHT(VLOOKUP(A61,'Trust - Frontsheet'!$A$16:$AC$215,8,0),3),VLOOKUP(A61,'Trust - Frontsheet'!$A$16:$AC$215,8,0)&lt;&gt;""),"Covid statuses do not match",""))</f>
        <v/>
      </c>
      <c r="K61" s="68" t="str">
        <f t="shared" ca="1" si="0"/>
        <v/>
      </c>
      <c r="L61" s="68" t="str" cm="1">
        <f t="array" aca="1" ref="L61" ca="1">IF(SUMPRODUCT(--('Trust - Frontsheet'!$D70:$AC70=""))&lt;&gt;26,"","This is a blank row")</f>
        <v>This is a blank row</v>
      </c>
    </row>
    <row r="62" spans="1:12" ht="45" customHeight="1" x14ac:dyDescent="0.2">
      <c r="A62" t="str">
        <f ca="1">IF('Trust - Frontsheet'!A71="","",'Trust - Frontsheet'!A71)</f>
        <v/>
      </c>
      <c r="B62" s="68" t="str">
        <f ca="1">IF('Trust - Frontsheet'!A71="","",'Trust - Frontsheet'!D71)</f>
        <v/>
      </c>
      <c r="C62" s="68" t="str">
        <f ca="1">IF(VLOOKUP(A62,'Trust - Frontsheet'!$A$16:$AC$215,5,0)="","",VLOOKUP(A62,'Trust - Frontsheet'!$A$16:$AC$216,5,0))</f>
        <v/>
      </c>
      <c r="D62" s="68" t="str">
        <f ca="1">IF(VLOOKUP(A62,'Trust - Frontsheet'!$A$16:$AC$215,6,0)="","",VLOOKUP(A62,'Trust - Frontsheet'!$A$16:$AC$216,6,0))</f>
        <v/>
      </c>
      <c r="E62" s="69"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8" t="str">
        <f ca="1">IF(A62 = "","",IF('Trust - Frontsheet'!D71="", "Site code not present",""))</f>
        <v/>
      </c>
      <c r="G62" s="68" t="str">
        <f ca="1">IF('Trust - Frontsheet'!D71="","",IF(VLOOKUP(A62,'Trust - Frontsheet'!$A$16:$AC$215,6,0)="","Ward name not present",""))</f>
        <v/>
      </c>
      <c r="H62" s="68" t="str">
        <f ca="1">IF(A62="","",IF(VLOOKUP(A62,'Trust - Frontsheet'!$A$16:$AC$215,7,0)="","Specialty 1 has not been selected",""))</f>
        <v/>
      </c>
      <c r="I62" s="69" t="str">
        <f ca="1">IF(A62="","",IF(OR(COUNTIF(Specialties,VLOOKUP(A62,'Trust - Frontsheet'!$A$16:$AC$215,7,0))=0, AND(COUNTIF(Specialties,VLOOKUP(A62,'Trust - Frontsheet'!$A$16:$AC$215,8,0))=0,VLOOKUP(A62,'Trust - Frontsheet'!$A$16:$AC$215,8,0)&lt;&gt;"")),"You have entered unacceptable specialties.",""))</f>
        <v/>
      </c>
      <c r="J62" s="68" t="str">
        <f ca="1">IF(A62="","",IF(AND(RIGHT(VLOOKUP(A62,'Trust - Frontsheet'!$A$16:$AC$215,7,0),3)&lt;&gt;RIGHT(VLOOKUP(A62,'Trust - Frontsheet'!$A$16:$AC$215,8,0),3),VLOOKUP(A62,'Trust - Frontsheet'!$A$16:$AC$215,8,0)&lt;&gt;""),"Covid statuses do not match",""))</f>
        <v/>
      </c>
      <c r="K62" s="68" t="str">
        <f t="shared" ca="1" si="0"/>
        <v/>
      </c>
      <c r="L62" s="68" t="str" cm="1">
        <f t="array" aca="1" ref="L62" ca="1">IF(SUMPRODUCT(--('Trust - Frontsheet'!$D71:$AC71=""))&lt;&gt;26,"","This is a blank row")</f>
        <v>This is a blank row</v>
      </c>
    </row>
    <row r="63" spans="1:12" ht="45" customHeight="1" x14ac:dyDescent="0.2">
      <c r="A63" t="str">
        <f ca="1">IF('Trust - Frontsheet'!A72="","",'Trust - Frontsheet'!A72)</f>
        <v/>
      </c>
      <c r="B63" s="68" t="str">
        <f ca="1">IF('Trust - Frontsheet'!A72="","",'Trust - Frontsheet'!D72)</f>
        <v/>
      </c>
      <c r="C63" s="68" t="str">
        <f ca="1">IF(VLOOKUP(A63,'Trust - Frontsheet'!$A$16:$AC$215,5,0)="","",VLOOKUP(A63,'Trust - Frontsheet'!$A$16:$AC$216,5,0))</f>
        <v/>
      </c>
      <c r="D63" s="68" t="str">
        <f ca="1">IF(VLOOKUP(A63,'Trust - Frontsheet'!$A$16:$AC$215,6,0)="","",VLOOKUP(A63,'Trust - Frontsheet'!$A$16:$AC$216,6,0))</f>
        <v/>
      </c>
      <c r="E63" s="69"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8" t="str">
        <f ca="1">IF(A63 = "","",IF('Trust - Frontsheet'!D72="", "Site code not present",""))</f>
        <v/>
      </c>
      <c r="G63" s="68" t="str">
        <f ca="1">IF('Trust - Frontsheet'!D72="","",IF(VLOOKUP(A63,'Trust - Frontsheet'!$A$16:$AC$215,6,0)="","Ward name not present",""))</f>
        <v/>
      </c>
      <c r="H63" s="68" t="str">
        <f ca="1">IF(A63="","",IF(VLOOKUP(A63,'Trust - Frontsheet'!$A$16:$AC$215,7,0)="","Specialty 1 has not been selected",""))</f>
        <v/>
      </c>
      <c r="I63" s="69" t="str">
        <f ca="1">IF(A63="","",IF(OR(COUNTIF(Specialties,VLOOKUP(A63,'Trust - Frontsheet'!$A$16:$AC$215,7,0))=0, AND(COUNTIF(Specialties,VLOOKUP(A63,'Trust - Frontsheet'!$A$16:$AC$215,8,0))=0,VLOOKUP(A63,'Trust - Frontsheet'!$A$16:$AC$215,8,0)&lt;&gt;"")),"You have entered unacceptable specialties.",""))</f>
        <v/>
      </c>
      <c r="J63" s="68" t="str">
        <f ca="1">IF(A63="","",IF(AND(RIGHT(VLOOKUP(A63,'Trust - Frontsheet'!$A$16:$AC$215,7,0),3)&lt;&gt;RIGHT(VLOOKUP(A63,'Trust - Frontsheet'!$A$16:$AC$215,8,0),3),VLOOKUP(A63,'Trust - Frontsheet'!$A$16:$AC$215,8,0)&lt;&gt;""),"Covid statuses do not match",""))</f>
        <v/>
      </c>
      <c r="K63" s="68" t="str">
        <f t="shared" ca="1" si="0"/>
        <v/>
      </c>
      <c r="L63" s="68" t="str" cm="1">
        <f t="array" aca="1" ref="L63" ca="1">IF(SUMPRODUCT(--('Trust - Frontsheet'!$D72:$AC72=""))&lt;&gt;26,"","This is a blank row")</f>
        <v>This is a blank row</v>
      </c>
    </row>
    <row r="64" spans="1:12" ht="45" customHeight="1" x14ac:dyDescent="0.2">
      <c r="A64" t="str">
        <f ca="1">IF('Trust - Frontsheet'!A73="","",'Trust - Frontsheet'!A73)</f>
        <v/>
      </c>
      <c r="B64" s="68" t="str">
        <f ca="1">IF('Trust - Frontsheet'!A73="","",'Trust - Frontsheet'!D73)</f>
        <v/>
      </c>
      <c r="C64" s="68" t="str">
        <f ca="1">IF(VLOOKUP(A64,'Trust - Frontsheet'!$A$16:$AC$215,5,0)="","",VLOOKUP(A64,'Trust - Frontsheet'!$A$16:$AC$216,5,0))</f>
        <v/>
      </c>
      <c r="D64" s="68" t="str">
        <f ca="1">IF(VLOOKUP(A64,'Trust - Frontsheet'!$A$16:$AC$215,6,0)="","",VLOOKUP(A64,'Trust - Frontsheet'!$A$16:$AC$216,6,0))</f>
        <v/>
      </c>
      <c r="E64" s="69"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8" t="str">
        <f ca="1">IF(A64 = "","",IF('Trust - Frontsheet'!D73="", "Site code not present",""))</f>
        <v/>
      </c>
      <c r="G64" s="68" t="str">
        <f ca="1">IF('Trust - Frontsheet'!D73="","",IF(VLOOKUP(A64,'Trust - Frontsheet'!$A$16:$AC$215,6,0)="","Ward name not present",""))</f>
        <v/>
      </c>
      <c r="H64" s="68" t="str">
        <f ca="1">IF(A64="","",IF(VLOOKUP(A64,'Trust - Frontsheet'!$A$16:$AC$215,7,0)="","Specialty 1 has not been selected",""))</f>
        <v/>
      </c>
      <c r="I64" s="69" t="str">
        <f ca="1">IF(A64="","",IF(OR(COUNTIF(Specialties,VLOOKUP(A64,'Trust - Frontsheet'!$A$16:$AC$215,7,0))=0, AND(COUNTIF(Specialties,VLOOKUP(A64,'Trust - Frontsheet'!$A$16:$AC$215,8,0))=0,VLOOKUP(A64,'Trust - Frontsheet'!$A$16:$AC$215,8,0)&lt;&gt;"")),"You have entered unacceptable specialties.",""))</f>
        <v/>
      </c>
      <c r="J64" s="68" t="str">
        <f ca="1">IF(A64="","",IF(AND(RIGHT(VLOOKUP(A64,'Trust - Frontsheet'!$A$16:$AC$215,7,0),3)&lt;&gt;RIGHT(VLOOKUP(A64,'Trust - Frontsheet'!$A$16:$AC$215,8,0),3),VLOOKUP(A64,'Trust - Frontsheet'!$A$16:$AC$215,8,0)&lt;&gt;""),"Covid statuses do not match",""))</f>
        <v/>
      </c>
      <c r="K64" s="68" t="str">
        <f t="shared" ca="1" si="0"/>
        <v/>
      </c>
      <c r="L64" s="68" t="str" cm="1">
        <f t="array" aca="1" ref="L64" ca="1">IF(SUMPRODUCT(--('Trust - Frontsheet'!$D73:$AC73=""))&lt;&gt;26,"","This is a blank row")</f>
        <v>This is a blank row</v>
      </c>
    </row>
    <row r="65" spans="1:12" ht="45" customHeight="1" x14ac:dyDescent="0.2">
      <c r="A65" t="str">
        <f ca="1">IF('Trust - Frontsheet'!A74="","",'Trust - Frontsheet'!A74)</f>
        <v/>
      </c>
      <c r="B65" s="68" t="str">
        <f ca="1">IF('Trust - Frontsheet'!A74="","",'Trust - Frontsheet'!D74)</f>
        <v/>
      </c>
      <c r="C65" s="68" t="str">
        <f ca="1">IF(VLOOKUP(A65,'Trust - Frontsheet'!$A$16:$AC$215,5,0)="","",VLOOKUP(A65,'Trust - Frontsheet'!$A$16:$AC$216,5,0))</f>
        <v/>
      </c>
      <c r="D65" s="68" t="str">
        <f ca="1">IF(VLOOKUP(A65,'Trust - Frontsheet'!$A$16:$AC$215,6,0)="","",VLOOKUP(A65,'Trust - Frontsheet'!$A$16:$AC$216,6,0))</f>
        <v/>
      </c>
      <c r="E65" s="69"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8" t="str">
        <f ca="1">IF(A65 = "","",IF('Trust - Frontsheet'!D74="", "Site code not present",""))</f>
        <v/>
      </c>
      <c r="G65" s="68" t="str">
        <f ca="1">IF('Trust - Frontsheet'!D74="","",IF(VLOOKUP(A65,'Trust - Frontsheet'!$A$16:$AC$215,6,0)="","Ward name not present",""))</f>
        <v/>
      </c>
      <c r="H65" s="68" t="str">
        <f ca="1">IF(A65="","",IF(VLOOKUP(A65,'Trust - Frontsheet'!$A$16:$AC$215,7,0)="","Specialty 1 has not been selected",""))</f>
        <v/>
      </c>
      <c r="I65" s="69" t="str">
        <f ca="1">IF(A65="","",IF(OR(COUNTIF(Specialties,VLOOKUP(A65,'Trust - Frontsheet'!$A$16:$AC$215,7,0))=0, AND(COUNTIF(Specialties,VLOOKUP(A65,'Trust - Frontsheet'!$A$16:$AC$215,8,0))=0,VLOOKUP(A65,'Trust - Frontsheet'!$A$16:$AC$215,8,0)&lt;&gt;"")),"You have entered unacceptable specialties.",""))</f>
        <v/>
      </c>
      <c r="J65" s="68" t="str">
        <f ca="1">IF(A65="","",IF(AND(RIGHT(VLOOKUP(A65,'Trust - Frontsheet'!$A$16:$AC$215,7,0),3)&lt;&gt;RIGHT(VLOOKUP(A65,'Trust - Frontsheet'!$A$16:$AC$215,8,0),3),VLOOKUP(A65,'Trust - Frontsheet'!$A$16:$AC$215,8,0)&lt;&gt;""),"Covid statuses do not match",""))</f>
        <v/>
      </c>
      <c r="K65" s="68" t="str">
        <f t="shared" ca="1" si="0"/>
        <v/>
      </c>
      <c r="L65" s="68" t="str" cm="1">
        <f t="array" aca="1" ref="L65" ca="1">IF(SUMPRODUCT(--('Trust - Frontsheet'!$D74:$AC74=""))&lt;&gt;26,"","This is a blank row")</f>
        <v>This is a blank row</v>
      </c>
    </row>
    <row r="66" spans="1:12" ht="45" customHeight="1" x14ac:dyDescent="0.2">
      <c r="A66" t="str">
        <f ca="1">IF('Trust - Frontsheet'!A75="","",'Trust - Frontsheet'!A75)</f>
        <v/>
      </c>
      <c r="B66" s="68" t="str">
        <f ca="1">IF('Trust - Frontsheet'!A75="","",'Trust - Frontsheet'!D75)</f>
        <v/>
      </c>
      <c r="C66" s="68" t="str">
        <f ca="1">IF(VLOOKUP(A66,'Trust - Frontsheet'!$A$16:$AC$215,5,0)="","",VLOOKUP(A66,'Trust - Frontsheet'!$A$16:$AC$216,5,0))</f>
        <v/>
      </c>
      <c r="D66" s="68" t="str">
        <f ca="1">IF(VLOOKUP(A66,'Trust - Frontsheet'!$A$16:$AC$215,6,0)="","",VLOOKUP(A66,'Trust - Frontsheet'!$A$16:$AC$216,6,0))</f>
        <v/>
      </c>
      <c r="E66" s="69"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8" t="str">
        <f ca="1">IF(A66 = "","",IF('Trust - Frontsheet'!D75="", "Site code not present",""))</f>
        <v/>
      </c>
      <c r="G66" s="68" t="str">
        <f ca="1">IF('Trust - Frontsheet'!D75="","",IF(VLOOKUP(A66,'Trust - Frontsheet'!$A$16:$AC$215,6,0)="","Ward name not present",""))</f>
        <v/>
      </c>
      <c r="H66" s="68" t="str">
        <f ca="1">IF(A66="","",IF(VLOOKUP(A66,'Trust - Frontsheet'!$A$16:$AC$215,7,0)="","Specialty 1 has not been selected",""))</f>
        <v/>
      </c>
      <c r="I66" s="69" t="str">
        <f ca="1">IF(A66="","",IF(OR(COUNTIF(Specialties,VLOOKUP(A66,'Trust - Frontsheet'!$A$16:$AC$215,7,0))=0, AND(COUNTIF(Specialties,VLOOKUP(A66,'Trust - Frontsheet'!$A$16:$AC$215,8,0))=0,VLOOKUP(A66,'Trust - Frontsheet'!$A$16:$AC$215,8,0)&lt;&gt;"")),"You have entered unacceptable specialties.",""))</f>
        <v/>
      </c>
      <c r="J66" s="68" t="str">
        <f ca="1">IF(A66="","",IF(AND(RIGHT(VLOOKUP(A66,'Trust - Frontsheet'!$A$16:$AC$215,7,0),3)&lt;&gt;RIGHT(VLOOKUP(A66,'Trust - Frontsheet'!$A$16:$AC$215,8,0),3),VLOOKUP(A66,'Trust - Frontsheet'!$A$16:$AC$215,8,0)&lt;&gt;""),"Covid statuses do not match",""))</f>
        <v/>
      </c>
      <c r="K66" s="68" t="str">
        <f t="shared" ca="1" si="0"/>
        <v/>
      </c>
      <c r="L66" s="68" t="str" cm="1">
        <f t="array" aca="1" ref="L66" ca="1">IF(SUMPRODUCT(--('Trust - Frontsheet'!$D75:$AC75=""))&lt;&gt;26,"","This is a blank row")</f>
        <v>This is a blank row</v>
      </c>
    </row>
    <row r="67" spans="1:12" ht="45" customHeight="1" x14ac:dyDescent="0.2">
      <c r="A67" t="str">
        <f ca="1">IF('Trust - Frontsheet'!A76="","",'Trust - Frontsheet'!A76)</f>
        <v/>
      </c>
      <c r="B67" s="68" t="str">
        <f ca="1">IF('Trust - Frontsheet'!A76="","",'Trust - Frontsheet'!D76)</f>
        <v/>
      </c>
      <c r="C67" s="68" t="str">
        <f ca="1">IF(VLOOKUP(A67,'Trust - Frontsheet'!$A$16:$AC$215,5,0)="","",VLOOKUP(A67,'Trust - Frontsheet'!$A$16:$AC$216,5,0))</f>
        <v/>
      </c>
      <c r="D67" s="68" t="str">
        <f ca="1">IF(VLOOKUP(A67,'Trust - Frontsheet'!$A$16:$AC$215,6,0)="","",VLOOKUP(A67,'Trust - Frontsheet'!$A$16:$AC$216,6,0))</f>
        <v/>
      </c>
      <c r="E67" s="69"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8" t="str">
        <f ca="1">IF(A67 = "","",IF('Trust - Frontsheet'!D76="", "Site code not present",""))</f>
        <v/>
      </c>
      <c r="G67" s="68" t="str">
        <f ca="1">IF('Trust - Frontsheet'!D76="","",IF(VLOOKUP(A67,'Trust - Frontsheet'!$A$16:$AC$215,6,0)="","Ward name not present",""))</f>
        <v/>
      </c>
      <c r="H67" s="68" t="str">
        <f ca="1">IF(A67="","",IF(VLOOKUP(A67,'Trust - Frontsheet'!$A$16:$AC$215,7,0)="","Specialty 1 has not been selected",""))</f>
        <v/>
      </c>
      <c r="I67" s="69" t="str">
        <f ca="1">IF(A67="","",IF(OR(COUNTIF(Specialties,VLOOKUP(A67,'Trust - Frontsheet'!$A$16:$AC$215,7,0))=0, AND(COUNTIF(Specialties,VLOOKUP(A67,'Trust - Frontsheet'!$A$16:$AC$215,8,0))=0,VLOOKUP(A67,'Trust - Frontsheet'!$A$16:$AC$215,8,0)&lt;&gt;"")),"You have entered unacceptable specialties.",""))</f>
        <v/>
      </c>
      <c r="J67" s="68" t="str">
        <f ca="1">IF(A67="","",IF(AND(RIGHT(VLOOKUP(A67,'Trust - Frontsheet'!$A$16:$AC$215,7,0),3)&lt;&gt;RIGHT(VLOOKUP(A67,'Trust - Frontsheet'!$A$16:$AC$215,8,0),3),VLOOKUP(A67,'Trust - Frontsheet'!$A$16:$AC$215,8,0)&lt;&gt;""),"Covid statuses do not match",""))</f>
        <v/>
      </c>
      <c r="K67" s="68" t="str">
        <f t="shared" ca="1" si="0"/>
        <v/>
      </c>
      <c r="L67" s="68" t="str" cm="1">
        <f t="array" aca="1" ref="L67" ca="1">IF(SUMPRODUCT(--('Trust - Frontsheet'!$D76:$AC76=""))&lt;&gt;26,"","This is a blank row")</f>
        <v>This is a blank row</v>
      </c>
    </row>
    <row r="68" spans="1:12" ht="45" customHeight="1" x14ac:dyDescent="0.2">
      <c r="A68" t="str">
        <f ca="1">IF('Trust - Frontsheet'!A77="","",'Trust - Frontsheet'!A77)</f>
        <v/>
      </c>
      <c r="B68" s="68" t="str">
        <f ca="1">IF('Trust - Frontsheet'!A77="","",'Trust - Frontsheet'!D77)</f>
        <v/>
      </c>
      <c r="C68" s="68" t="str">
        <f ca="1">IF(VLOOKUP(A68,'Trust - Frontsheet'!$A$16:$AC$215,5,0)="","",VLOOKUP(A68,'Trust - Frontsheet'!$A$16:$AC$216,5,0))</f>
        <v/>
      </c>
      <c r="D68" s="68" t="str">
        <f ca="1">IF(VLOOKUP(A68,'Trust - Frontsheet'!$A$16:$AC$215,6,0)="","",VLOOKUP(A68,'Trust - Frontsheet'!$A$16:$AC$216,6,0))</f>
        <v/>
      </c>
      <c r="E68" s="69"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8" t="str">
        <f ca="1">IF(A68 = "","",IF('Trust - Frontsheet'!D77="", "Site code not present",""))</f>
        <v/>
      </c>
      <c r="G68" s="68" t="str">
        <f ca="1">IF('Trust - Frontsheet'!D77="","",IF(VLOOKUP(A68,'Trust - Frontsheet'!$A$16:$AC$215,6,0)="","Ward name not present",""))</f>
        <v/>
      </c>
      <c r="H68" s="68" t="str">
        <f ca="1">IF(A68="","",IF(VLOOKUP(A68,'Trust - Frontsheet'!$A$16:$AC$215,7,0)="","Specialty 1 has not been selected",""))</f>
        <v/>
      </c>
      <c r="I68" s="69" t="str">
        <f ca="1">IF(A68="","",IF(OR(COUNTIF(Specialties,VLOOKUP(A68,'Trust - Frontsheet'!$A$16:$AC$215,7,0))=0, AND(COUNTIF(Specialties,VLOOKUP(A68,'Trust - Frontsheet'!$A$16:$AC$215,8,0))=0,VLOOKUP(A68,'Trust - Frontsheet'!$A$16:$AC$215,8,0)&lt;&gt;"")),"You have entered unacceptable specialties.",""))</f>
        <v/>
      </c>
      <c r="J68" s="68" t="str">
        <f ca="1">IF(A68="","",IF(AND(RIGHT(VLOOKUP(A68,'Trust - Frontsheet'!$A$16:$AC$215,7,0),3)&lt;&gt;RIGHT(VLOOKUP(A68,'Trust - Frontsheet'!$A$16:$AC$215,8,0),3),VLOOKUP(A68,'Trust - Frontsheet'!$A$16:$AC$215,8,0)&lt;&gt;""),"Covid statuses do not match",""))</f>
        <v/>
      </c>
      <c r="K68" s="68" t="str">
        <f t="shared" ca="1" si="0"/>
        <v/>
      </c>
      <c r="L68" s="68" t="str" cm="1">
        <f t="array" aca="1" ref="L68" ca="1">IF(SUMPRODUCT(--('Trust - Frontsheet'!$D77:$AC77=""))&lt;&gt;26,"","This is a blank row")</f>
        <v>This is a blank row</v>
      </c>
    </row>
    <row r="69" spans="1:12" ht="45" customHeight="1" x14ac:dyDescent="0.2">
      <c r="A69" t="str">
        <f ca="1">IF('Trust - Frontsheet'!A78="","",'Trust - Frontsheet'!A78)</f>
        <v/>
      </c>
      <c r="B69" s="68" t="str">
        <f ca="1">IF('Trust - Frontsheet'!A78="","",'Trust - Frontsheet'!D78)</f>
        <v/>
      </c>
      <c r="C69" s="68" t="str">
        <f ca="1">IF(VLOOKUP(A69,'Trust - Frontsheet'!$A$16:$AC$215,5,0)="","",VLOOKUP(A69,'Trust - Frontsheet'!$A$16:$AC$216,5,0))</f>
        <v/>
      </c>
      <c r="D69" s="68" t="str">
        <f ca="1">IF(VLOOKUP(A69,'Trust - Frontsheet'!$A$16:$AC$215,6,0)="","",VLOOKUP(A69,'Trust - Frontsheet'!$A$16:$AC$216,6,0))</f>
        <v/>
      </c>
      <c r="E69" s="69"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8" t="str">
        <f ca="1">IF(A69 = "","",IF('Trust - Frontsheet'!D78="", "Site code not present",""))</f>
        <v/>
      </c>
      <c r="G69" s="68" t="str">
        <f ca="1">IF('Trust - Frontsheet'!D78="","",IF(VLOOKUP(A69,'Trust - Frontsheet'!$A$16:$AC$215,6,0)="","Ward name not present",""))</f>
        <v/>
      </c>
      <c r="H69" s="68" t="str">
        <f ca="1">IF(A69="","",IF(VLOOKUP(A69,'Trust - Frontsheet'!$A$16:$AC$215,7,0)="","Specialty 1 has not been selected",""))</f>
        <v/>
      </c>
      <c r="I69" s="69" t="str">
        <f ca="1">IF(A69="","",IF(OR(COUNTIF(Specialties,VLOOKUP(A69,'Trust - Frontsheet'!$A$16:$AC$215,7,0))=0, AND(COUNTIF(Specialties,VLOOKUP(A69,'Trust - Frontsheet'!$A$16:$AC$215,8,0))=0,VLOOKUP(A69,'Trust - Frontsheet'!$A$16:$AC$215,8,0)&lt;&gt;"")),"You have entered unacceptable specialties.",""))</f>
        <v/>
      </c>
      <c r="J69" s="68" t="str">
        <f ca="1">IF(A69="","",IF(AND(RIGHT(VLOOKUP(A69,'Trust - Frontsheet'!$A$16:$AC$215,7,0),3)&lt;&gt;RIGHT(VLOOKUP(A69,'Trust - Frontsheet'!$A$16:$AC$215,8,0),3),VLOOKUP(A69,'Trust - Frontsheet'!$A$16:$AC$215,8,0)&lt;&gt;""),"Covid statuses do not match",""))</f>
        <v/>
      </c>
      <c r="K69" s="68" t="str">
        <f t="shared" ca="1" si="0"/>
        <v/>
      </c>
      <c r="L69" s="68" t="str" cm="1">
        <f t="array" aca="1" ref="L69" ca="1">IF(SUMPRODUCT(--('Trust - Frontsheet'!$D78:$AC78=""))&lt;&gt;26,"","This is a blank row")</f>
        <v>This is a blank row</v>
      </c>
    </row>
    <row r="70" spans="1:12" ht="45" customHeight="1" x14ac:dyDescent="0.2">
      <c r="A70" t="str">
        <f ca="1">IF('Trust - Frontsheet'!A79="","",'Trust - Frontsheet'!A79)</f>
        <v/>
      </c>
      <c r="B70" s="68" t="str">
        <f ca="1">IF('Trust - Frontsheet'!A79="","",'Trust - Frontsheet'!D79)</f>
        <v/>
      </c>
      <c r="C70" s="68" t="str">
        <f ca="1">IF(VLOOKUP(A70,'Trust - Frontsheet'!$A$16:$AC$215,5,0)="","",VLOOKUP(A70,'Trust - Frontsheet'!$A$16:$AC$216,5,0))</f>
        <v/>
      </c>
      <c r="D70" s="68" t="str">
        <f ca="1">IF(VLOOKUP(A70,'Trust - Frontsheet'!$A$16:$AC$215,6,0)="","",VLOOKUP(A70,'Trust - Frontsheet'!$A$16:$AC$216,6,0))</f>
        <v/>
      </c>
      <c r="E70" s="69"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8" t="str">
        <f ca="1">IF(A70 = "","",IF('Trust - Frontsheet'!D79="", "Site code not present",""))</f>
        <v/>
      </c>
      <c r="G70" s="68" t="str">
        <f ca="1">IF('Trust - Frontsheet'!D79="","",IF(VLOOKUP(A70,'Trust - Frontsheet'!$A$16:$AC$215,6,0)="","Ward name not present",""))</f>
        <v/>
      </c>
      <c r="H70" s="68" t="str">
        <f ca="1">IF(A70="","",IF(VLOOKUP(A70,'Trust - Frontsheet'!$A$16:$AC$215,7,0)="","Specialty 1 has not been selected",""))</f>
        <v/>
      </c>
      <c r="I70" s="69" t="str">
        <f ca="1">IF(A70="","",IF(OR(COUNTIF(Specialties,VLOOKUP(A70,'Trust - Frontsheet'!$A$16:$AC$215,7,0))=0, AND(COUNTIF(Specialties,VLOOKUP(A70,'Trust - Frontsheet'!$A$16:$AC$215,8,0))=0,VLOOKUP(A70,'Trust - Frontsheet'!$A$16:$AC$215,8,0)&lt;&gt;"")),"You have entered unacceptable specialties.",""))</f>
        <v/>
      </c>
      <c r="J70" s="68" t="str">
        <f ca="1">IF(A70="","",IF(AND(RIGHT(VLOOKUP(A70,'Trust - Frontsheet'!$A$16:$AC$215,7,0),3)&lt;&gt;RIGHT(VLOOKUP(A70,'Trust - Frontsheet'!$A$16:$AC$215,8,0),3),VLOOKUP(A70,'Trust - Frontsheet'!$A$16:$AC$215,8,0)&lt;&gt;""),"Covid statuses do not match",""))</f>
        <v/>
      </c>
      <c r="K70" s="68" t="str">
        <f t="shared" ca="1" si="0"/>
        <v/>
      </c>
      <c r="L70" s="68" t="str" cm="1">
        <f t="array" aca="1" ref="L70" ca="1">IF(SUMPRODUCT(--('Trust - Frontsheet'!$D79:$AC79=""))&lt;&gt;26,"","This is a blank row")</f>
        <v>This is a blank row</v>
      </c>
    </row>
    <row r="71" spans="1:12" ht="45" customHeight="1" x14ac:dyDescent="0.2">
      <c r="A71" t="str">
        <f ca="1">IF('Trust - Frontsheet'!A80="","",'Trust - Frontsheet'!A80)</f>
        <v/>
      </c>
      <c r="B71" s="68" t="str">
        <f ca="1">IF('Trust - Frontsheet'!A80="","",'Trust - Frontsheet'!D80)</f>
        <v/>
      </c>
      <c r="C71" s="68" t="str">
        <f ca="1">IF(VLOOKUP(A71,'Trust - Frontsheet'!$A$16:$AC$215,5,0)="","",VLOOKUP(A71,'Trust - Frontsheet'!$A$16:$AC$216,5,0))</f>
        <v/>
      </c>
      <c r="D71" s="68" t="str">
        <f ca="1">IF(VLOOKUP(A71,'Trust - Frontsheet'!$A$16:$AC$215,6,0)="","",VLOOKUP(A71,'Trust - Frontsheet'!$A$16:$AC$216,6,0))</f>
        <v/>
      </c>
      <c r="E71" s="69"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8" t="str">
        <f ca="1">IF(A71 = "","",IF('Trust - Frontsheet'!D80="", "Site code not present",""))</f>
        <v/>
      </c>
      <c r="G71" s="68" t="str">
        <f ca="1">IF('Trust - Frontsheet'!D80="","",IF(VLOOKUP(A71,'Trust - Frontsheet'!$A$16:$AC$215,6,0)="","Ward name not present",""))</f>
        <v/>
      </c>
      <c r="H71" s="68" t="str">
        <f ca="1">IF(A71="","",IF(VLOOKUP(A71,'Trust - Frontsheet'!$A$16:$AC$215,7,0)="","Specialty 1 has not been selected",""))</f>
        <v/>
      </c>
      <c r="I71" s="69" t="str">
        <f ca="1">IF(A71="","",IF(OR(COUNTIF(Specialties,VLOOKUP(A71,'Trust - Frontsheet'!$A$16:$AC$215,7,0))=0, AND(COUNTIF(Specialties,VLOOKUP(A71,'Trust - Frontsheet'!$A$16:$AC$215,8,0))=0,VLOOKUP(A71,'Trust - Frontsheet'!$A$16:$AC$215,8,0)&lt;&gt;"")),"You have entered unacceptable specialties.",""))</f>
        <v/>
      </c>
      <c r="J71" s="68" t="str">
        <f ca="1">IF(A71="","",IF(AND(RIGHT(VLOOKUP(A71,'Trust - Frontsheet'!$A$16:$AC$215,7,0),3)&lt;&gt;RIGHT(VLOOKUP(A71,'Trust - Frontsheet'!$A$16:$AC$215,8,0),3),VLOOKUP(A71,'Trust - Frontsheet'!$A$16:$AC$215,8,0)&lt;&gt;""),"Covid statuses do not match",""))</f>
        <v/>
      </c>
      <c r="K71" s="68" t="str">
        <f t="shared" ca="1" si="0"/>
        <v/>
      </c>
      <c r="L71" s="68" t="str" cm="1">
        <f t="array" aca="1" ref="L71" ca="1">IF(SUMPRODUCT(--('Trust - Frontsheet'!$D80:$AC80=""))&lt;&gt;26,"","This is a blank row")</f>
        <v>This is a blank row</v>
      </c>
    </row>
    <row r="72" spans="1:12" ht="45" customHeight="1" x14ac:dyDescent="0.2">
      <c r="A72" t="str">
        <f ca="1">IF('Trust - Frontsheet'!A81="","",'Trust - Frontsheet'!A81)</f>
        <v/>
      </c>
      <c r="B72" s="68" t="str">
        <f ca="1">IF('Trust - Frontsheet'!A81="","",'Trust - Frontsheet'!D81)</f>
        <v/>
      </c>
      <c r="C72" s="68" t="str">
        <f ca="1">IF(VLOOKUP(A72,'Trust - Frontsheet'!$A$16:$AC$215,5,0)="","",VLOOKUP(A72,'Trust - Frontsheet'!$A$16:$AC$216,5,0))</f>
        <v/>
      </c>
      <c r="D72" s="68" t="str">
        <f ca="1">IF(VLOOKUP(A72,'Trust - Frontsheet'!$A$16:$AC$215,6,0)="","",VLOOKUP(A72,'Trust - Frontsheet'!$A$16:$AC$216,6,0))</f>
        <v/>
      </c>
      <c r="E72" s="69"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8" t="str">
        <f ca="1">IF(A72 = "","",IF('Trust - Frontsheet'!D81="", "Site code not present",""))</f>
        <v/>
      </c>
      <c r="G72" s="68" t="str">
        <f ca="1">IF('Trust - Frontsheet'!D81="","",IF(VLOOKUP(A72,'Trust - Frontsheet'!$A$16:$AC$215,6,0)="","Ward name not present",""))</f>
        <v/>
      </c>
      <c r="H72" s="68" t="str">
        <f ca="1">IF(A72="","",IF(VLOOKUP(A72,'Trust - Frontsheet'!$A$16:$AC$215,7,0)="","Specialty 1 has not been selected",""))</f>
        <v/>
      </c>
      <c r="I72" s="69" t="str">
        <f ca="1">IF(A72="","",IF(OR(COUNTIF(Specialties,VLOOKUP(A72,'Trust - Frontsheet'!$A$16:$AC$215,7,0))=0, AND(COUNTIF(Specialties,VLOOKUP(A72,'Trust - Frontsheet'!$A$16:$AC$215,8,0))=0,VLOOKUP(A72,'Trust - Frontsheet'!$A$16:$AC$215,8,0)&lt;&gt;"")),"You have entered unacceptable specialties.",""))</f>
        <v/>
      </c>
      <c r="J72" s="68" t="str">
        <f ca="1">IF(A72="","",IF(AND(RIGHT(VLOOKUP(A72,'Trust - Frontsheet'!$A$16:$AC$215,7,0),3)&lt;&gt;RIGHT(VLOOKUP(A72,'Trust - Frontsheet'!$A$16:$AC$215,8,0),3),VLOOKUP(A72,'Trust - Frontsheet'!$A$16:$AC$215,8,0)&lt;&gt;""),"Covid statuses do not match",""))</f>
        <v/>
      </c>
      <c r="K72" s="68" t="str">
        <f t="shared" ref="K72:K135" ca="1" si="1">IF(A72="","",IF(COUNTIF($A$7:$A$206,A72)&gt;1,"You have entered a duplicate site-ward pair",""))</f>
        <v/>
      </c>
      <c r="L72" s="68" t="str" cm="1">
        <f t="array" aca="1" ref="L72" ca="1">IF(SUMPRODUCT(--('Trust - Frontsheet'!$D81:$AC81=""))&lt;&gt;26,"","This is a blank row")</f>
        <v>This is a blank row</v>
      </c>
    </row>
    <row r="73" spans="1:12" ht="45" customHeight="1" x14ac:dyDescent="0.2">
      <c r="A73" t="str">
        <f ca="1">IF('Trust - Frontsheet'!A82="","",'Trust - Frontsheet'!A82)</f>
        <v/>
      </c>
      <c r="B73" s="68" t="str">
        <f ca="1">IF('Trust - Frontsheet'!A82="","",'Trust - Frontsheet'!D82)</f>
        <v/>
      </c>
      <c r="C73" s="68" t="str">
        <f ca="1">IF(VLOOKUP(A73,'Trust - Frontsheet'!$A$16:$AC$215,5,0)="","",VLOOKUP(A73,'Trust - Frontsheet'!$A$16:$AC$216,5,0))</f>
        <v/>
      </c>
      <c r="D73" s="68" t="str">
        <f ca="1">IF(VLOOKUP(A73,'Trust - Frontsheet'!$A$16:$AC$215,6,0)="","",VLOOKUP(A73,'Trust - Frontsheet'!$A$16:$AC$216,6,0))</f>
        <v/>
      </c>
      <c r="E73" s="69"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8" t="str">
        <f ca="1">IF(A73 = "","",IF('Trust - Frontsheet'!D82="", "Site code not present",""))</f>
        <v/>
      </c>
      <c r="G73" s="68" t="str">
        <f ca="1">IF('Trust - Frontsheet'!D82="","",IF(VLOOKUP(A73,'Trust - Frontsheet'!$A$16:$AC$215,6,0)="","Ward name not present",""))</f>
        <v/>
      </c>
      <c r="H73" s="68" t="str">
        <f ca="1">IF(A73="","",IF(VLOOKUP(A73,'Trust - Frontsheet'!$A$16:$AC$215,7,0)="","Specialty 1 has not been selected",""))</f>
        <v/>
      </c>
      <c r="I73" s="69" t="str">
        <f ca="1">IF(A73="","",IF(OR(COUNTIF(Specialties,VLOOKUP(A73,'Trust - Frontsheet'!$A$16:$AC$215,7,0))=0, AND(COUNTIF(Specialties,VLOOKUP(A73,'Trust - Frontsheet'!$A$16:$AC$215,8,0))=0,VLOOKUP(A73,'Trust - Frontsheet'!$A$16:$AC$215,8,0)&lt;&gt;"")),"You have entered unacceptable specialties.",""))</f>
        <v/>
      </c>
      <c r="J73" s="68" t="str">
        <f ca="1">IF(A73="","",IF(AND(RIGHT(VLOOKUP(A73,'Trust - Frontsheet'!$A$16:$AC$215,7,0),3)&lt;&gt;RIGHT(VLOOKUP(A73,'Trust - Frontsheet'!$A$16:$AC$215,8,0),3),VLOOKUP(A73,'Trust - Frontsheet'!$A$16:$AC$215,8,0)&lt;&gt;""),"Covid statuses do not match",""))</f>
        <v/>
      </c>
      <c r="K73" s="68" t="str">
        <f t="shared" ca="1" si="1"/>
        <v/>
      </c>
      <c r="L73" s="68" t="str" cm="1">
        <f t="array" aca="1" ref="L73" ca="1">IF(SUMPRODUCT(--('Trust - Frontsheet'!$D82:$AC82=""))&lt;&gt;26,"","This is a blank row")</f>
        <v>This is a blank row</v>
      </c>
    </row>
    <row r="74" spans="1:12" ht="45" customHeight="1" x14ac:dyDescent="0.2">
      <c r="A74" t="str">
        <f ca="1">IF('Trust - Frontsheet'!A83="","",'Trust - Frontsheet'!A83)</f>
        <v/>
      </c>
      <c r="B74" s="68" t="str">
        <f ca="1">IF('Trust - Frontsheet'!A83="","",'Trust - Frontsheet'!D83)</f>
        <v/>
      </c>
      <c r="C74" s="68" t="str">
        <f ca="1">IF(VLOOKUP(A74,'Trust - Frontsheet'!$A$16:$AC$215,5,0)="","",VLOOKUP(A74,'Trust - Frontsheet'!$A$16:$AC$216,5,0))</f>
        <v/>
      </c>
      <c r="D74" s="68" t="str">
        <f ca="1">IF(VLOOKUP(A74,'Trust - Frontsheet'!$A$16:$AC$215,6,0)="","",VLOOKUP(A74,'Trust - Frontsheet'!$A$16:$AC$216,6,0))</f>
        <v/>
      </c>
      <c r="E74" s="69"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8" t="str">
        <f ca="1">IF(A74 = "","",IF('Trust - Frontsheet'!D83="", "Site code not present",""))</f>
        <v/>
      </c>
      <c r="G74" s="68" t="str">
        <f ca="1">IF('Trust - Frontsheet'!D83="","",IF(VLOOKUP(A74,'Trust - Frontsheet'!$A$16:$AC$215,6,0)="","Ward name not present",""))</f>
        <v/>
      </c>
      <c r="H74" s="68" t="str">
        <f ca="1">IF(A74="","",IF(VLOOKUP(A74,'Trust - Frontsheet'!$A$16:$AC$215,7,0)="","Specialty 1 has not been selected",""))</f>
        <v/>
      </c>
      <c r="I74" s="69" t="str">
        <f ca="1">IF(A74="","",IF(OR(COUNTIF(Specialties,VLOOKUP(A74,'Trust - Frontsheet'!$A$16:$AC$215,7,0))=0, AND(COUNTIF(Specialties,VLOOKUP(A74,'Trust - Frontsheet'!$A$16:$AC$215,8,0))=0,VLOOKUP(A74,'Trust - Frontsheet'!$A$16:$AC$215,8,0)&lt;&gt;"")),"You have entered unacceptable specialties.",""))</f>
        <v/>
      </c>
      <c r="J74" s="68" t="str">
        <f ca="1">IF(A74="","",IF(AND(RIGHT(VLOOKUP(A74,'Trust - Frontsheet'!$A$16:$AC$215,7,0),3)&lt;&gt;RIGHT(VLOOKUP(A74,'Trust - Frontsheet'!$A$16:$AC$215,8,0),3),VLOOKUP(A74,'Trust - Frontsheet'!$A$16:$AC$215,8,0)&lt;&gt;""),"Covid statuses do not match",""))</f>
        <v/>
      </c>
      <c r="K74" s="68" t="str">
        <f t="shared" ca="1" si="1"/>
        <v/>
      </c>
      <c r="L74" s="68" t="str" cm="1">
        <f t="array" aca="1" ref="L74" ca="1">IF(SUMPRODUCT(--('Trust - Frontsheet'!$D83:$AC83=""))&lt;&gt;26,"","This is a blank row")</f>
        <v>This is a blank row</v>
      </c>
    </row>
    <row r="75" spans="1:12" ht="45" customHeight="1" x14ac:dyDescent="0.2">
      <c r="A75" t="str">
        <f ca="1">IF('Trust - Frontsheet'!A84="","",'Trust - Frontsheet'!A84)</f>
        <v/>
      </c>
      <c r="B75" s="68" t="str">
        <f ca="1">IF('Trust - Frontsheet'!A84="","",'Trust - Frontsheet'!D84)</f>
        <v/>
      </c>
      <c r="C75" s="68" t="str">
        <f ca="1">IF(VLOOKUP(A75,'Trust - Frontsheet'!$A$16:$AC$215,5,0)="","",VLOOKUP(A75,'Trust - Frontsheet'!$A$16:$AC$216,5,0))</f>
        <v/>
      </c>
      <c r="D75" s="68" t="str">
        <f ca="1">IF(VLOOKUP(A75,'Trust - Frontsheet'!$A$16:$AC$215,6,0)="","",VLOOKUP(A75,'Trust - Frontsheet'!$A$16:$AC$216,6,0))</f>
        <v/>
      </c>
      <c r="E75" s="69"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8" t="str">
        <f ca="1">IF(A75 = "","",IF('Trust - Frontsheet'!D84="", "Site code not present",""))</f>
        <v/>
      </c>
      <c r="G75" s="68" t="str">
        <f ca="1">IF('Trust - Frontsheet'!D84="","",IF(VLOOKUP(A75,'Trust - Frontsheet'!$A$16:$AC$215,6,0)="","Ward name not present",""))</f>
        <v/>
      </c>
      <c r="H75" s="68" t="str">
        <f ca="1">IF(A75="","",IF(VLOOKUP(A75,'Trust - Frontsheet'!$A$16:$AC$215,7,0)="","Specialty 1 has not been selected",""))</f>
        <v/>
      </c>
      <c r="I75" s="69" t="str">
        <f ca="1">IF(A75="","",IF(OR(COUNTIF(Specialties,VLOOKUP(A75,'Trust - Frontsheet'!$A$16:$AC$215,7,0))=0, AND(COUNTIF(Specialties,VLOOKUP(A75,'Trust - Frontsheet'!$A$16:$AC$215,8,0))=0,VLOOKUP(A75,'Trust - Frontsheet'!$A$16:$AC$215,8,0)&lt;&gt;"")),"You have entered unacceptable specialties.",""))</f>
        <v/>
      </c>
      <c r="J75" s="68" t="str">
        <f ca="1">IF(A75="","",IF(AND(RIGHT(VLOOKUP(A75,'Trust - Frontsheet'!$A$16:$AC$215,7,0),3)&lt;&gt;RIGHT(VLOOKUP(A75,'Trust - Frontsheet'!$A$16:$AC$215,8,0),3),VLOOKUP(A75,'Trust - Frontsheet'!$A$16:$AC$215,8,0)&lt;&gt;""),"Covid statuses do not match",""))</f>
        <v/>
      </c>
      <c r="K75" s="68" t="str">
        <f t="shared" ca="1" si="1"/>
        <v/>
      </c>
      <c r="L75" s="68" t="str" cm="1">
        <f t="array" aca="1" ref="L75" ca="1">IF(SUMPRODUCT(--('Trust - Frontsheet'!$D84:$AC84=""))&lt;&gt;26,"","This is a blank row")</f>
        <v>This is a blank row</v>
      </c>
    </row>
    <row r="76" spans="1:12" ht="45" customHeight="1" x14ac:dyDescent="0.2">
      <c r="A76" t="str">
        <f ca="1">IF('Trust - Frontsheet'!A85="","",'Trust - Frontsheet'!A85)</f>
        <v/>
      </c>
      <c r="B76" s="68" t="str">
        <f ca="1">IF('Trust - Frontsheet'!A85="","",'Trust - Frontsheet'!D85)</f>
        <v/>
      </c>
      <c r="C76" s="68" t="str">
        <f ca="1">IF(VLOOKUP(A76,'Trust - Frontsheet'!$A$16:$AC$215,5,0)="","",VLOOKUP(A76,'Trust - Frontsheet'!$A$16:$AC$216,5,0))</f>
        <v/>
      </c>
      <c r="D76" s="68" t="str">
        <f ca="1">IF(VLOOKUP(A76,'Trust - Frontsheet'!$A$16:$AC$215,6,0)="","",VLOOKUP(A76,'Trust - Frontsheet'!$A$16:$AC$216,6,0))</f>
        <v/>
      </c>
      <c r="E76" s="69"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8" t="str">
        <f ca="1">IF(A76 = "","",IF('Trust - Frontsheet'!D85="", "Site code not present",""))</f>
        <v/>
      </c>
      <c r="G76" s="68" t="str">
        <f ca="1">IF('Trust - Frontsheet'!D85="","",IF(VLOOKUP(A76,'Trust - Frontsheet'!$A$16:$AC$215,6,0)="","Ward name not present",""))</f>
        <v/>
      </c>
      <c r="H76" s="68" t="str">
        <f ca="1">IF(A76="","",IF(VLOOKUP(A76,'Trust - Frontsheet'!$A$16:$AC$215,7,0)="","Specialty 1 has not been selected",""))</f>
        <v/>
      </c>
      <c r="I76" s="69" t="str">
        <f ca="1">IF(A76="","",IF(OR(COUNTIF(Specialties,VLOOKUP(A76,'Trust - Frontsheet'!$A$16:$AC$215,7,0))=0, AND(COUNTIF(Specialties,VLOOKUP(A76,'Trust - Frontsheet'!$A$16:$AC$215,8,0))=0,VLOOKUP(A76,'Trust - Frontsheet'!$A$16:$AC$215,8,0)&lt;&gt;"")),"You have entered unacceptable specialties.",""))</f>
        <v/>
      </c>
      <c r="J76" s="68" t="str">
        <f ca="1">IF(A76="","",IF(AND(RIGHT(VLOOKUP(A76,'Trust - Frontsheet'!$A$16:$AC$215,7,0),3)&lt;&gt;RIGHT(VLOOKUP(A76,'Trust - Frontsheet'!$A$16:$AC$215,8,0),3),VLOOKUP(A76,'Trust - Frontsheet'!$A$16:$AC$215,8,0)&lt;&gt;""),"Covid statuses do not match",""))</f>
        <v/>
      </c>
      <c r="K76" s="68" t="str">
        <f t="shared" ca="1" si="1"/>
        <v/>
      </c>
      <c r="L76" s="68" t="str" cm="1">
        <f t="array" aca="1" ref="L76" ca="1">IF(SUMPRODUCT(--('Trust - Frontsheet'!$D85:$AC85=""))&lt;&gt;26,"","This is a blank row")</f>
        <v>This is a blank row</v>
      </c>
    </row>
    <row r="77" spans="1:12" ht="45" customHeight="1" x14ac:dyDescent="0.2">
      <c r="A77" t="str">
        <f ca="1">IF('Trust - Frontsheet'!A86="","",'Trust - Frontsheet'!A86)</f>
        <v/>
      </c>
      <c r="B77" s="68" t="str">
        <f ca="1">IF('Trust - Frontsheet'!A86="","",'Trust - Frontsheet'!D86)</f>
        <v/>
      </c>
      <c r="C77" s="68" t="str">
        <f ca="1">IF(VLOOKUP(A77,'Trust - Frontsheet'!$A$16:$AC$215,5,0)="","",VLOOKUP(A77,'Trust - Frontsheet'!$A$16:$AC$216,5,0))</f>
        <v/>
      </c>
      <c r="D77" s="68" t="str">
        <f ca="1">IF(VLOOKUP(A77,'Trust - Frontsheet'!$A$16:$AC$215,6,0)="","",VLOOKUP(A77,'Trust - Frontsheet'!$A$16:$AC$216,6,0))</f>
        <v/>
      </c>
      <c r="E77" s="69"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8" t="str">
        <f ca="1">IF(A77 = "","",IF('Trust - Frontsheet'!D86="", "Site code not present",""))</f>
        <v/>
      </c>
      <c r="G77" s="68" t="str">
        <f ca="1">IF('Trust - Frontsheet'!D86="","",IF(VLOOKUP(A77,'Trust - Frontsheet'!$A$16:$AC$215,6,0)="","Ward name not present",""))</f>
        <v/>
      </c>
      <c r="H77" s="68" t="str">
        <f ca="1">IF(A77="","",IF(VLOOKUP(A77,'Trust - Frontsheet'!$A$16:$AC$215,7,0)="","Specialty 1 has not been selected",""))</f>
        <v/>
      </c>
      <c r="I77" s="69" t="str">
        <f ca="1">IF(A77="","",IF(OR(COUNTIF(Specialties,VLOOKUP(A77,'Trust - Frontsheet'!$A$16:$AC$215,7,0))=0, AND(COUNTIF(Specialties,VLOOKUP(A77,'Trust - Frontsheet'!$A$16:$AC$215,8,0))=0,VLOOKUP(A77,'Trust - Frontsheet'!$A$16:$AC$215,8,0)&lt;&gt;"")),"You have entered unacceptable specialties.",""))</f>
        <v/>
      </c>
      <c r="J77" s="68" t="str">
        <f ca="1">IF(A77="","",IF(AND(RIGHT(VLOOKUP(A77,'Trust - Frontsheet'!$A$16:$AC$215,7,0),3)&lt;&gt;RIGHT(VLOOKUP(A77,'Trust - Frontsheet'!$A$16:$AC$215,8,0),3),VLOOKUP(A77,'Trust - Frontsheet'!$A$16:$AC$215,8,0)&lt;&gt;""),"Covid statuses do not match",""))</f>
        <v/>
      </c>
      <c r="K77" s="68" t="str">
        <f t="shared" ca="1" si="1"/>
        <v/>
      </c>
      <c r="L77" s="68" t="str" cm="1">
        <f t="array" aca="1" ref="L77" ca="1">IF(SUMPRODUCT(--('Trust - Frontsheet'!$D86:$AC86=""))&lt;&gt;26,"","This is a blank row")</f>
        <v>This is a blank row</v>
      </c>
    </row>
    <row r="78" spans="1:12" ht="45" customHeight="1" x14ac:dyDescent="0.2">
      <c r="A78" t="str">
        <f ca="1">IF('Trust - Frontsheet'!A87="","",'Trust - Frontsheet'!A87)</f>
        <v/>
      </c>
      <c r="B78" s="68" t="str">
        <f ca="1">IF('Trust - Frontsheet'!A87="","",'Trust - Frontsheet'!D87)</f>
        <v/>
      </c>
      <c r="C78" s="68" t="str">
        <f ca="1">IF(VLOOKUP(A78,'Trust - Frontsheet'!$A$16:$AC$215,5,0)="","",VLOOKUP(A78,'Trust - Frontsheet'!$A$16:$AC$216,5,0))</f>
        <v/>
      </c>
      <c r="D78" s="68" t="str">
        <f ca="1">IF(VLOOKUP(A78,'Trust - Frontsheet'!$A$16:$AC$215,6,0)="","",VLOOKUP(A78,'Trust - Frontsheet'!$A$16:$AC$216,6,0))</f>
        <v/>
      </c>
      <c r="E78" s="69"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8" t="str">
        <f ca="1">IF(A78 = "","",IF('Trust - Frontsheet'!D87="", "Site code not present",""))</f>
        <v/>
      </c>
      <c r="G78" s="68" t="str">
        <f ca="1">IF('Trust - Frontsheet'!D87="","",IF(VLOOKUP(A78,'Trust - Frontsheet'!$A$16:$AC$215,6,0)="","Ward name not present",""))</f>
        <v/>
      </c>
      <c r="H78" s="68" t="str">
        <f ca="1">IF(A78="","",IF(VLOOKUP(A78,'Trust - Frontsheet'!$A$16:$AC$215,7,0)="","Specialty 1 has not been selected",""))</f>
        <v/>
      </c>
      <c r="I78" s="69" t="str">
        <f ca="1">IF(A78="","",IF(OR(COUNTIF(Specialties,VLOOKUP(A78,'Trust - Frontsheet'!$A$16:$AC$215,7,0))=0, AND(COUNTIF(Specialties,VLOOKUP(A78,'Trust - Frontsheet'!$A$16:$AC$215,8,0))=0,VLOOKUP(A78,'Trust - Frontsheet'!$A$16:$AC$215,8,0)&lt;&gt;"")),"You have entered unacceptable specialties.",""))</f>
        <v/>
      </c>
      <c r="J78" s="68" t="str">
        <f ca="1">IF(A78="","",IF(AND(RIGHT(VLOOKUP(A78,'Trust - Frontsheet'!$A$16:$AC$215,7,0),3)&lt;&gt;RIGHT(VLOOKUP(A78,'Trust - Frontsheet'!$A$16:$AC$215,8,0),3),VLOOKUP(A78,'Trust - Frontsheet'!$A$16:$AC$215,8,0)&lt;&gt;""),"Covid statuses do not match",""))</f>
        <v/>
      </c>
      <c r="K78" s="68" t="str">
        <f t="shared" ca="1" si="1"/>
        <v/>
      </c>
      <c r="L78" s="68" t="str" cm="1">
        <f t="array" aca="1" ref="L78" ca="1">IF(SUMPRODUCT(--('Trust - Frontsheet'!$D87:$AC87=""))&lt;&gt;26,"","This is a blank row")</f>
        <v>This is a blank row</v>
      </c>
    </row>
    <row r="79" spans="1:12" ht="45" customHeight="1" x14ac:dyDescent="0.2">
      <c r="A79" t="str">
        <f ca="1">IF('Trust - Frontsheet'!A88="","",'Trust - Frontsheet'!A88)</f>
        <v/>
      </c>
      <c r="B79" s="68" t="str">
        <f ca="1">IF('Trust - Frontsheet'!A88="","",'Trust - Frontsheet'!D88)</f>
        <v/>
      </c>
      <c r="C79" s="68" t="str">
        <f ca="1">IF(VLOOKUP(A79,'Trust - Frontsheet'!$A$16:$AC$215,5,0)="","",VLOOKUP(A79,'Trust - Frontsheet'!$A$16:$AC$216,5,0))</f>
        <v/>
      </c>
      <c r="D79" s="68" t="str">
        <f ca="1">IF(VLOOKUP(A79,'Trust - Frontsheet'!$A$16:$AC$215,6,0)="","",VLOOKUP(A79,'Trust - Frontsheet'!$A$16:$AC$216,6,0))</f>
        <v/>
      </c>
      <c r="E79" s="69"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8" t="str">
        <f ca="1">IF(A79 = "","",IF('Trust - Frontsheet'!D88="", "Site code not present",""))</f>
        <v/>
      </c>
      <c r="G79" s="68" t="str">
        <f ca="1">IF('Trust - Frontsheet'!D88="","",IF(VLOOKUP(A79,'Trust - Frontsheet'!$A$16:$AC$215,6,0)="","Ward name not present",""))</f>
        <v/>
      </c>
      <c r="H79" s="68" t="str">
        <f ca="1">IF(A79="","",IF(VLOOKUP(A79,'Trust - Frontsheet'!$A$16:$AC$215,7,0)="","Specialty 1 has not been selected",""))</f>
        <v/>
      </c>
      <c r="I79" s="69" t="str">
        <f ca="1">IF(A79="","",IF(OR(COUNTIF(Specialties,VLOOKUP(A79,'Trust - Frontsheet'!$A$16:$AC$215,7,0))=0, AND(COUNTIF(Specialties,VLOOKUP(A79,'Trust - Frontsheet'!$A$16:$AC$215,8,0))=0,VLOOKUP(A79,'Trust - Frontsheet'!$A$16:$AC$215,8,0)&lt;&gt;"")),"You have entered unacceptable specialties.",""))</f>
        <v/>
      </c>
      <c r="J79" s="68" t="str">
        <f ca="1">IF(A79="","",IF(AND(RIGHT(VLOOKUP(A79,'Trust - Frontsheet'!$A$16:$AC$215,7,0),3)&lt;&gt;RIGHT(VLOOKUP(A79,'Trust - Frontsheet'!$A$16:$AC$215,8,0),3),VLOOKUP(A79,'Trust - Frontsheet'!$A$16:$AC$215,8,0)&lt;&gt;""),"Covid statuses do not match",""))</f>
        <v/>
      </c>
      <c r="K79" s="68" t="str">
        <f t="shared" ca="1" si="1"/>
        <v/>
      </c>
      <c r="L79" s="68" t="str" cm="1">
        <f t="array" aca="1" ref="L79" ca="1">IF(SUMPRODUCT(--('Trust - Frontsheet'!$D88:$AC88=""))&lt;&gt;26,"","This is a blank row")</f>
        <v>This is a blank row</v>
      </c>
    </row>
    <row r="80" spans="1:12" ht="45" customHeight="1" x14ac:dyDescent="0.2">
      <c r="A80" t="str">
        <f ca="1">IF('Trust - Frontsheet'!A89="","",'Trust - Frontsheet'!A89)</f>
        <v/>
      </c>
      <c r="B80" s="68" t="str">
        <f ca="1">IF('Trust - Frontsheet'!A89="","",'Trust - Frontsheet'!D89)</f>
        <v/>
      </c>
      <c r="C80" s="68" t="str">
        <f ca="1">IF(VLOOKUP(A80,'Trust - Frontsheet'!$A$16:$AC$215,5,0)="","",VLOOKUP(A80,'Trust - Frontsheet'!$A$16:$AC$216,5,0))</f>
        <v/>
      </c>
      <c r="D80" s="68" t="str">
        <f ca="1">IF(VLOOKUP(A80,'Trust - Frontsheet'!$A$16:$AC$215,6,0)="","",VLOOKUP(A80,'Trust - Frontsheet'!$A$16:$AC$216,6,0))</f>
        <v/>
      </c>
      <c r="E80" s="69"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8" t="str">
        <f ca="1">IF(A80 = "","",IF('Trust - Frontsheet'!D89="", "Site code not present",""))</f>
        <v/>
      </c>
      <c r="G80" s="68" t="str">
        <f ca="1">IF('Trust - Frontsheet'!D89="","",IF(VLOOKUP(A80,'Trust - Frontsheet'!$A$16:$AC$215,6,0)="","Ward name not present",""))</f>
        <v/>
      </c>
      <c r="H80" s="68" t="str">
        <f ca="1">IF(A80="","",IF(VLOOKUP(A80,'Trust - Frontsheet'!$A$16:$AC$215,7,0)="","Specialty 1 has not been selected",""))</f>
        <v/>
      </c>
      <c r="I80" s="69" t="str">
        <f ca="1">IF(A80="","",IF(OR(COUNTIF(Specialties,VLOOKUP(A80,'Trust - Frontsheet'!$A$16:$AC$215,7,0))=0, AND(COUNTIF(Specialties,VLOOKUP(A80,'Trust - Frontsheet'!$A$16:$AC$215,8,0))=0,VLOOKUP(A80,'Trust - Frontsheet'!$A$16:$AC$215,8,0)&lt;&gt;"")),"You have entered unacceptable specialties.",""))</f>
        <v/>
      </c>
      <c r="J80" s="68" t="str">
        <f ca="1">IF(A80="","",IF(AND(RIGHT(VLOOKUP(A80,'Trust - Frontsheet'!$A$16:$AC$215,7,0),3)&lt;&gt;RIGHT(VLOOKUP(A80,'Trust - Frontsheet'!$A$16:$AC$215,8,0),3),VLOOKUP(A80,'Trust - Frontsheet'!$A$16:$AC$215,8,0)&lt;&gt;""),"Covid statuses do not match",""))</f>
        <v/>
      </c>
      <c r="K80" s="68" t="str">
        <f t="shared" ca="1" si="1"/>
        <v/>
      </c>
      <c r="L80" s="68" t="str" cm="1">
        <f t="array" aca="1" ref="L80" ca="1">IF(SUMPRODUCT(--('Trust - Frontsheet'!$D89:$AC89=""))&lt;&gt;26,"","This is a blank row")</f>
        <v>This is a blank row</v>
      </c>
    </row>
    <row r="81" spans="1:12" ht="45" customHeight="1" x14ac:dyDescent="0.2">
      <c r="A81" t="str">
        <f ca="1">IF('Trust - Frontsheet'!A90="","",'Trust - Frontsheet'!A90)</f>
        <v/>
      </c>
      <c r="B81" s="68" t="str">
        <f ca="1">IF('Trust - Frontsheet'!A90="","",'Trust - Frontsheet'!D90)</f>
        <v/>
      </c>
      <c r="C81" s="68" t="str">
        <f ca="1">IF(VLOOKUP(A81,'Trust - Frontsheet'!$A$16:$AC$215,5,0)="","",VLOOKUP(A81,'Trust - Frontsheet'!$A$16:$AC$216,5,0))</f>
        <v/>
      </c>
      <c r="D81" s="68" t="str">
        <f ca="1">IF(VLOOKUP(A81,'Trust - Frontsheet'!$A$16:$AC$215,6,0)="","",VLOOKUP(A81,'Trust - Frontsheet'!$A$16:$AC$216,6,0))</f>
        <v/>
      </c>
      <c r="E81" s="69"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8" t="str">
        <f ca="1">IF(A81 = "","",IF('Trust - Frontsheet'!D90="", "Site code not present",""))</f>
        <v/>
      </c>
      <c r="G81" s="68" t="str">
        <f ca="1">IF('Trust - Frontsheet'!D90="","",IF(VLOOKUP(A81,'Trust - Frontsheet'!$A$16:$AC$215,6,0)="","Ward name not present",""))</f>
        <v/>
      </c>
      <c r="H81" s="68" t="str">
        <f ca="1">IF(A81="","",IF(VLOOKUP(A81,'Trust - Frontsheet'!$A$16:$AC$215,7,0)="","Specialty 1 has not been selected",""))</f>
        <v/>
      </c>
      <c r="I81" s="69" t="str">
        <f ca="1">IF(A81="","",IF(OR(COUNTIF(Specialties,VLOOKUP(A81,'Trust - Frontsheet'!$A$16:$AC$215,7,0))=0, AND(COUNTIF(Specialties,VLOOKUP(A81,'Trust - Frontsheet'!$A$16:$AC$215,8,0))=0,VLOOKUP(A81,'Trust - Frontsheet'!$A$16:$AC$215,8,0)&lt;&gt;"")),"You have entered unacceptable specialties.",""))</f>
        <v/>
      </c>
      <c r="J81" s="68" t="str">
        <f ca="1">IF(A81="","",IF(AND(RIGHT(VLOOKUP(A81,'Trust - Frontsheet'!$A$16:$AC$215,7,0),3)&lt;&gt;RIGHT(VLOOKUP(A81,'Trust - Frontsheet'!$A$16:$AC$215,8,0),3),VLOOKUP(A81,'Trust - Frontsheet'!$A$16:$AC$215,8,0)&lt;&gt;""),"Covid statuses do not match",""))</f>
        <v/>
      </c>
      <c r="K81" s="68" t="str">
        <f t="shared" ca="1" si="1"/>
        <v/>
      </c>
      <c r="L81" s="68" t="str" cm="1">
        <f t="array" aca="1" ref="L81" ca="1">IF(SUMPRODUCT(--('Trust - Frontsheet'!$D90:$AC90=""))&lt;&gt;26,"","This is a blank row")</f>
        <v>This is a blank row</v>
      </c>
    </row>
    <row r="82" spans="1:12" ht="45" customHeight="1" x14ac:dyDescent="0.2">
      <c r="A82" t="str">
        <f ca="1">IF('Trust - Frontsheet'!A91="","",'Trust - Frontsheet'!A91)</f>
        <v/>
      </c>
      <c r="B82" s="68" t="str">
        <f ca="1">IF('Trust - Frontsheet'!A91="","",'Trust - Frontsheet'!D91)</f>
        <v/>
      </c>
      <c r="C82" s="68" t="str">
        <f ca="1">IF(VLOOKUP(A82,'Trust - Frontsheet'!$A$16:$AC$215,5,0)="","",VLOOKUP(A82,'Trust - Frontsheet'!$A$16:$AC$216,5,0))</f>
        <v/>
      </c>
      <c r="D82" s="68" t="str">
        <f ca="1">IF(VLOOKUP(A82,'Trust - Frontsheet'!$A$16:$AC$215,6,0)="","",VLOOKUP(A82,'Trust - Frontsheet'!$A$16:$AC$216,6,0))</f>
        <v/>
      </c>
      <c r="E82" s="69"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8" t="str">
        <f ca="1">IF(A82 = "","",IF('Trust - Frontsheet'!D91="", "Site code not present",""))</f>
        <v/>
      </c>
      <c r="G82" s="68" t="str">
        <f ca="1">IF('Trust - Frontsheet'!D91="","",IF(VLOOKUP(A82,'Trust - Frontsheet'!$A$16:$AC$215,6,0)="","Ward name not present",""))</f>
        <v/>
      </c>
      <c r="H82" s="68" t="str">
        <f ca="1">IF(A82="","",IF(VLOOKUP(A82,'Trust - Frontsheet'!$A$16:$AC$215,7,0)="","Specialty 1 has not been selected",""))</f>
        <v/>
      </c>
      <c r="I82" s="69" t="str">
        <f ca="1">IF(A82="","",IF(OR(COUNTIF(Specialties,VLOOKUP(A82,'Trust - Frontsheet'!$A$16:$AC$215,7,0))=0, AND(COUNTIF(Specialties,VLOOKUP(A82,'Trust - Frontsheet'!$A$16:$AC$215,8,0))=0,VLOOKUP(A82,'Trust - Frontsheet'!$A$16:$AC$215,8,0)&lt;&gt;"")),"You have entered unacceptable specialties.",""))</f>
        <v/>
      </c>
      <c r="J82" s="68" t="str">
        <f ca="1">IF(A82="","",IF(AND(RIGHT(VLOOKUP(A82,'Trust - Frontsheet'!$A$16:$AC$215,7,0),3)&lt;&gt;RIGHT(VLOOKUP(A82,'Trust - Frontsheet'!$A$16:$AC$215,8,0),3),VLOOKUP(A82,'Trust - Frontsheet'!$A$16:$AC$215,8,0)&lt;&gt;""),"Covid statuses do not match",""))</f>
        <v/>
      </c>
      <c r="K82" s="68" t="str">
        <f t="shared" ca="1" si="1"/>
        <v/>
      </c>
      <c r="L82" s="68" t="str" cm="1">
        <f t="array" aca="1" ref="L82" ca="1">IF(SUMPRODUCT(--('Trust - Frontsheet'!$D91:$AC91=""))&lt;&gt;26,"","This is a blank row")</f>
        <v>This is a blank row</v>
      </c>
    </row>
    <row r="83" spans="1:12" ht="45" customHeight="1" x14ac:dyDescent="0.2">
      <c r="A83" t="str">
        <f ca="1">IF('Trust - Frontsheet'!A92="","",'Trust - Frontsheet'!A92)</f>
        <v/>
      </c>
      <c r="B83" s="68" t="str">
        <f ca="1">IF('Trust - Frontsheet'!A92="","",'Trust - Frontsheet'!D92)</f>
        <v/>
      </c>
      <c r="C83" s="68" t="str">
        <f ca="1">IF(VLOOKUP(A83,'Trust - Frontsheet'!$A$16:$AC$215,5,0)="","",VLOOKUP(A83,'Trust - Frontsheet'!$A$16:$AC$216,5,0))</f>
        <v/>
      </c>
      <c r="D83" s="68" t="str">
        <f ca="1">IF(VLOOKUP(A83,'Trust - Frontsheet'!$A$16:$AC$215,6,0)="","",VLOOKUP(A83,'Trust - Frontsheet'!$A$16:$AC$216,6,0))</f>
        <v/>
      </c>
      <c r="E83" s="69"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8" t="str">
        <f ca="1">IF(A83 = "","",IF('Trust - Frontsheet'!D92="", "Site code not present",""))</f>
        <v/>
      </c>
      <c r="G83" s="68" t="str">
        <f ca="1">IF('Trust - Frontsheet'!D92="","",IF(VLOOKUP(A83,'Trust - Frontsheet'!$A$16:$AC$215,6,0)="","Ward name not present",""))</f>
        <v/>
      </c>
      <c r="H83" s="68" t="str">
        <f ca="1">IF(A83="","",IF(VLOOKUP(A83,'Trust - Frontsheet'!$A$16:$AC$215,7,0)="","Specialty 1 has not been selected",""))</f>
        <v/>
      </c>
      <c r="I83" s="69" t="str">
        <f ca="1">IF(A83="","",IF(OR(COUNTIF(Specialties,VLOOKUP(A83,'Trust - Frontsheet'!$A$16:$AC$215,7,0))=0, AND(COUNTIF(Specialties,VLOOKUP(A83,'Trust - Frontsheet'!$A$16:$AC$215,8,0))=0,VLOOKUP(A83,'Trust - Frontsheet'!$A$16:$AC$215,8,0)&lt;&gt;"")),"You have entered unacceptable specialties.",""))</f>
        <v/>
      </c>
      <c r="J83" s="68" t="str">
        <f ca="1">IF(A83="","",IF(AND(RIGHT(VLOOKUP(A83,'Trust - Frontsheet'!$A$16:$AC$215,7,0),3)&lt;&gt;RIGHT(VLOOKUP(A83,'Trust - Frontsheet'!$A$16:$AC$215,8,0),3),VLOOKUP(A83,'Trust - Frontsheet'!$A$16:$AC$215,8,0)&lt;&gt;""),"Covid statuses do not match",""))</f>
        <v/>
      </c>
      <c r="K83" s="68" t="str">
        <f t="shared" ca="1" si="1"/>
        <v/>
      </c>
      <c r="L83" s="68" t="str" cm="1">
        <f t="array" aca="1" ref="L83" ca="1">IF(SUMPRODUCT(--('Trust - Frontsheet'!$D92:$AC92=""))&lt;&gt;26,"","This is a blank row")</f>
        <v>This is a blank row</v>
      </c>
    </row>
    <row r="84" spans="1:12" ht="45" customHeight="1" x14ac:dyDescent="0.2">
      <c r="A84" t="str">
        <f ca="1">IF('Trust - Frontsheet'!A93="","",'Trust - Frontsheet'!A93)</f>
        <v/>
      </c>
      <c r="B84" s="68" t="str">
        <f ca="1">IF('Trust - Frontsheet'!A93="","",'Trust - Frontsheet'!D93)</f>
        <v/>
      </c>
      <c r="C84" s="68" t="str">
        <f ca="1">IF(VLOOKUP(A84,'Trust - Frontsheet'!$A$16:$AC$215,5,0)="","",VLOOKUP(A84,'Trust - Frontsheet'!$A$16:$AC$216,5,0))</f>
        <v/>
      </c>
      <c r="D84" s="68" t="str">
        <f ca="1">IF(VLOOKUP(A84,'Trust - Frontsheet'!$A$16:$AC$215,6,0)="","",VLOOKUP(A84,'Trust - Frontsheet'!$A$16:$AC$216,6,0))</f>
        <v/>
      </c>
      <c r="E84" s="69"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8" t="str">
        <f ca="1">IF(A84 = "","",IF('Trust - Frontsheet'!D93="", "Site code not present",""))</f>
        <v/>
      </c>
      <c r="G84" s="68" t="str">
        <f ca="1">IF('Trust - Frontsheet'!D93="","",IF(VLOOKUP(A84,'Trust - Frontsheet'!$A$16:$AC$215,6,0)="","Ward name not present",""))</f>
        <v/>
      </c>
      <c r="H84" s="68" t="str">
        <f ca="1">IF(A84="","",IF(VLOOKUP(A84,'Trust - Frontsheet'!$A$16:$AC$215,7,0)="","Specialty 1 has not been selected",""))</f>
        <v/>
      </c>
      <c r="I84" s="69" t="str">
        <f ca="1">IF(A84="","",IF(OR(COUNTIF(Specialties,VLOOKUP(A84,'Trust - Frontsheet'!$A$16:$AC$215,7,0))=0, AND(COUNTIF(Specialties,VLOOKUP(A84,'Trust - Frontsheet'!$A$16:$AC$215,8,0))=0,VLOOKUP(A84,'Trust - Frontsheet'!$A$16:$AC$215,8,0)&lt;&gt;"")),"You have entered unacceptable specialties.",""))</f>
        <v/>
      </c>
      <c r="J84" s="68" t="str">
        <f ca="1">IF(A84="","",IF(AND(RIGHT(VLOOKUP(A84,'Trust - Frontsheet'!$A$16:$AC$215,7,0),3)&lt;&gt;RIGHT(VLOOKUP(A84,'Trust - Frontsheet'!$A$16:$AC$215,8,0),3),VLOOKUP(A84,'Trust - Frontsheet'!$A$16:$AC$215,8,0)&lt;&gt;""),"Covid statuses do not match",""))</f>
        <v/>
      </c>
      <c r="K84" s="68" t="str">
        <f t="shared" ca="1" si="1"/>
        <v/>
      </c>
      <c r="L84" s="68" t="str" cm="1">
        <f t="array" aca="1" ref="L84" ca="1">IF(SUMPRODUCT(--('Trust - Frontsheet'!$D93:$AC93=""))&lt;&gt;26,"","This is a blank row")</f>
        <v>This is a blank row</v>
      </c>
    </row>
    <row r="85" spans="1:12" ht="45" customHeight="1" x14ac:dyDescent="0.2">
      <c r="A85" t="str">
        <f ca="1">IF('Trust - Frontsheet'!A94="","",'Trust - Frontsheet'!A94)</f>
        <v/>
      </c>
      <c r="B85" s="68" t="str">
        <f ca="1">IF('Trust - Frontsheet'!A94="","",'Trust - Frontsheet'!D94)</f>
        <v/>
      </c>
      <c r="C85" s="68" t="str">
        <f ca="1">IF(VLOOKUP(A85,'Trust - Frontsheet'!$A$16:$AC$215,5,0)="","",VLOOKUP(A85,'Trust - Frontsheet'!$A$16:$AC$216,5,0))</f>
        <v/>
      </c>
      <c r="D85" s="68" t="str">
        <f ca="1">IF(VLOOKUP(A85,'Trust - Frontsheet'!$A$16:$AC$215,6,0)="","",VLOOKUP(A85,'Trust - Frontsheet'!$A$16:$AC$216,6,0))</f>
        <v/>
      </c>
      <c r="E85" s="69"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8" t="str">
        <f ca="1">IF(A85 = "","",IF('Trust - Frontsheet'!D94="", "Site code not present",""))</f>
        <v/>
      </c>
      <c r="G85" s="68" t="str">
        <f ca="1">IF('Trust - Frontsheet'!D94="","",IF(VLOOKUP(A85,'Trust - Frontsheet'!$A$16:$AC$215,6,0)="","Ward name not present",""))</f>
        <v/>
      </c>
      <c r="H85" s="68" t="str">
        <f ca="1">IF(A85="","",IF(VLOOKUP(A85,'Trust - Frontsheet'!$A$16:$AC$215,7,0)="","Specialty 1 has not been selected",""))</f>
        <v/>
      </c>
      <c r="I85" s="69" t="str">
        <f ca="1">IF(A85="","",IF(OR(COUNTIF(Specialties,VLOOKUP(A85,'Trust - Frontsheet'!$A$16:$AC$215,7,0))=0, AND(COUNTIF(Specialties,VLOOKUP(A85,'Trust - Frontsheet'!$A$16:$AC$215,8,0))=0,VLOOKUP(A85,'Trust - Frontsheet'!$A$16:$AC$215,8,0)&lt;&gt;"")),"You have entered unacceptable specialties.",""))</f>
        <v/>
      </c>
      <c r="J85" s="68" t="str">
        <f ca="1">IF(A85="","",IF(AND(RIGHT(VLOOKUP(A85,'Trust - Frontsheet'!$A$16:$AC$215,7,0),3)&lt;&gt;RIGHT(VLOOKUP(A85,'Trust - Frontsheet'!$A$16:$AC$215,8,0),3),VLOOKUP(A85,'Trust - Frontsheet'!$A$16:$AC$215,8,0)&lt;&gt;""),"Covid statuses do not match",""))</f>
        <v/>
      </c>
      <c r="K85" s="68" t="str">
        <f t="shared" ca="1" si="1"/>
        <v/>
      </c>
      <c r="L85" s="68" t="str" cm="1">
        <f t="array" aca="1" ref="L85" ca="1">IF(SUMPRODUCT(--('Trust - Frontsheet'!$D94:$AC94=""))&lt;&gt;26,"","This is a blank row")</f>
        <v>This is a blank row</v>
      </c>
    </row>
    <row r="86" spans="1:12" ht="45" customHeight="1" x14ac:dyDescent="0.2">
      <c r="A86" t="str">
        <f ca="1">IF('Trust - Frontsheet'!A95="","",'Trust - Frontsheet'!A95)</f>
        <v/>
      </c>
      <c r="B86" s="68" t="str">
        <f ca="1">IF('Trust - Frontsheet'!A95="","",'Trust - Frontsheet'!D95)</f>
        <v/>
      </c>
      <c r="C86" s="68" t="str">
        <f ca="1">IF(VLOOKUP(A86,'Trust - Frontsheet'!$A$16:$AC$215,5,0)="","",VLOOKUP(A86,'Trust - Frontsheet'!$A$16:$AC$216,5,0))</f>
        <v/>
      </c>
      <c r="D86" s="68" t="str">
        <f ca="1">IF(VLOOKUP(A86,'Trust - Frontsheet'!$A$16:$AC$215,6,0)="","",VLOOKUP(A86,'Trust - Frontsheet'!$A$16:$AC$216,6,0))</f>
        <v/>
      </c>
      <c r="E86" s="69"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8" t="str">
        <f ca="1">IF(A86 = "","",IF('Trust - Frontsheet'!D95="", "Site code not present",""))</f>
        <v/>
      </c>
      <c r="G86" s="68" t="str">
        <f ca="1">IF('Trust - Frontsheet'!D95="","",IF(VLOOKUP(A86,'Trust - Frontsheet'!$A$16:$AC$215,6,0)="","Ward name not present",""))</f>
        <v/>
      </c>
      <c r="H86" s="68" t="str">
        <f ca="1">IF(A86="","",IF(VLOOKUP(A86,'Trust - Frontsheet'!$A$16:$AC$215,7,0)="","Specialty 1 has not been selected",""))</f>
        <v/>
      </c>
      <c r="I86" s="69" t="str">
        <f ca="1">IF(A86="","",IF(OR(COUNTIF(Specialties,VLOOKUP(A86,'Trust - Frontsheet'!$A$16:$AC$215,7,0))=0, AND(COUNTIF(Specialties,VLOOKUP(A86,'Trust - Frontsheet'!$A$16:$AC$215,8,0))=0,VLOOKUP(A86,'Trust - Frontsheet'!$A$16:$AC$215,8,0)&lt;&gt;"")),"You have entered unacceptable specialties.",""))</f>
        <v/>
      </c>
      <c r="J86" s="68" t="str">
        <f ca="1">IF(A86="","",IF(AND(RIGHT(VLOOKUP(A86,'Trust - Frontsheet'!$A$16:$AC$215,7,0),3)&lt;&gt;RIGHT(VLOOKUP(A86,'Trust - Frontsheet'!$A$16:$AC$215,8,0),3),VLOOKUP(A86,'Trust - Frontsheet'!$A$16:$AC$215,8,0)&lt;&gt;""),"Covid statuses do not match",""))</f>
        <v/>
      </c>
      <c r="K86" s="68" t="str">
        <f t="shared" ca="1" si="1"/>
        <v/>
      </c>
      <c r="L86" s="68" t="str" cm="1">
        <f t="array" aca="1" ref="L86" ca="1">IF(SUMPRODUCT(--('Trust - Frontsheet'!$D95:$AC95=""))&lt;&gt;26,"","This is a blank row")</f>
        <v>This is a blank row</v>
      </c>
    </row>
    <row r="87" spans="1:12" ht="45" customHeight="1" x14ac:dyDescent="0.2">
      <c r="A87" t="str">
        <f ca="1">IF('Trust - Frontsheet'!A96="","",'Trust - Frontsheet'!A96)</f>
        <v/>
      </c>
      <c r="B87" s="68" t="str">
        <f ca="1">IF('Trust - Frontsheet'!A96="","",'Trust - Frontsheet'!D96)</f>
        <v/>
      </c>
      <c r="C87" s="68" t="str">
        <f ca="1">IF(VLOOKUP(A87,'Trust - Frontsheet'!$A$16:$AC$215,5,0)="","",VLOOKUP(A87,'Trust - Frontsheet'!$A$16:$AC$216,5,0))</f>
        <v/>
      </c>
      <c r="D87" s="68" t="str">
        <f ca="1">IF(VLOOKUP(A87,'Trust - Frontsheet'!$A$16:$AC$215,6,0)="","",VLOOKUP(A87,'Trust - Frontsheet'!$A$16:$AC$216,6,0))</f>
        <v/>
      </c>
      <c r="E87" s="69"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8" t="str">
        <f ca="1">IF(A87 = "","",IF('Trust - Frontsheet'!D96="", "Site code not present",""))</f>
        <v/>
      </c>
      <c r="G87" s="68" t="str">
        <f ca="1">IF('Trust - Frontsheet'!D96="","",IF(VLOOKUP(A87,'Trust - Frontsheet'!$A$16:$AC$215,6,0)="","Ward name not present",""))</f>
        <v/>
      </c>
      <c r="H87" s="68" t="str">
        <f ca="1">IF(A87="","",IF(VLOOKUP(A87,'Trust - Frontsheet'!$A$16:$AC$215,7,0)="","Specialty 1 has not been selected",""))</f>
        <v/>
      </c>
      <c r="I87" s="69" t="str">
        <f ca="1">IF(A87="","",IF(OR(COUNTIF(Specialties,VLOOKUP(A87,'Trust - Frontsheet'!$A$16:$AC$215,7,0))=0, AND(COUNTIF(Specialties,VLOOKUP(A87,'Trust - Frontsheet'!$A$16:$AC$215,8,0))=0,VLOOKUP(A87,'Trust - Frontsheet'!$A$16:$AC$215,8,0)&lt;&gt;"")),"You have entered unacceptable specialties.",""))</f>
        <v/>
      </c>
      <c r="J87" s="68" t="str">
        <f ca="1">IF(A87="","",IF(AND(RIGHT(VLOOKUP(A87,'Trust - Frontsheet'!$A$16:$AC$215,7,0),3)&lt;&gt;RIGHT(VLOOKUP(A87,'Trust - Frontsheet'!$A$16:$AC$215,8,0),3),VLOOKUP(A87,'Trust - Frontsheet'!$A$16:$AC$215,8,0)&lt;&gt;""),"Covid statuses do not match",""))</f>
        <v/>
      </c>
      <c r="K87" s="68" t="str">
        <f t="shared" ca="1" si="1"/>
        <v/>
      </c>
      <c r="L87" s="68" t="str" cm="1">
        <f t="array" aca="1" ref="L87" ca="1">IF(SUMPRODUCT(--('Trust - Frontsheet'!$D96:$AC96=""))&lt;&gt;26,"","This is a blank row")</f>
        <v>This is a blank row</v>
      </c>
    </row>
    <row r="88" spans="1:12" ht="45" customHeight="1" x14ac:dyDescent="0.2">
      <c r="A88" t="str">
        <f ca="1">IF('Trust - Frontsheet'!A97="","",'Trust - Frontsheet'!A97)</f>
        <v/>
      </c>
      <c r="B88" s="68" t="str">
        <f ca="1">IF('Trust - Frontsheet'!A97="","",'Trust - Frontsheet'!D97)</f>
        <v/>
      </c>
      <c r="C88" s="68" t="str">
        <f ca="1">IF(VLOOKUP(A88,'Trust - Frontsheet'!$A$16:$AC$215,5,0)="","",VLOOKUP(A88,'Trust - Frontsheet'!$A$16:$AC$216,5,0))</f>
        <v/>
      </c>
      <c r="D88" s="68" t="str">
        <f ca="1">IF(VLOOKUP(A88,'Trust - Frontsheet'!$A$16:$AC$215,6,0)="","",VLOOKUP(A88,'Trust - Frontsheet'!$A$16:$AC$216,6,0))</f>
        <v/>
      </c>
      <c r="E88" s="69"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8" t="str">
        <f ca="1">IF(A88 = "","",IF('Trust - Frontsheet'!D97="", "Site code not present",""))</f>
        <v/>
      </c>
      <c r="G88" s="68" t="str">
        <f ca="1">IF('Trust - Frontsheet'!D97="","",IF(VLOOKUP(A88,'Trust - Frontsheet'!$A$16:$AC$215,6,0)="","Ward name not present",""))</f>
        <v/>
      </c>
      <c r="H88" s="68" t="str">
        <f ca="1">IF(A88="","",IF(VLOOKUP(A88,'Trust - Frontsheet'!$A$16:$AC$215,7,0)="","Specialty 1 has not been selected",""))</f>
        <v/>
      </c>
      <c r="I88" s="69" t="str">
        <f ca="1">IF(A88="","",IF(OR(COUNTIF(Specialties,VLOOKUP(A88,'Trust - Frontsheet'!$A$16:$AC$215,7,0))=0, AND(COUNTIF(Specialties,VLOOKUP(A88,'Trust - Frontsheet'!$A$16:$AC$215,8,0))=0,VLOOKUP(A88,'Trust - Frontsheet'!$A$16:$AC$215,8,0)&lt;&gt;"")),"You have entered unacceptable specialties.",""))</f>
        <v/>
      </c>
      <c r="J88" s="68" t="str">
        <f ca="1">IF(A88="","",IF(AND(RIGHT(VLOOKUP(A88,'Trust - Frontsheet'!$A$16:$AC$215,7,0),3)&lt;&gt;RIGHT(VLOOKUP(A88,'Trust - Frontsheet'!$A$16:$AC$215,8,0),3),VLOOKUP(A88,'Trust - Frontsheet'!$A$16:$AC$215,8,0)&lt;&gt;""),"Covid statuses do not match",""))</f>
        <v/>
      </c>
      <c r="K88" s="68" t="str">
        <f t="shared" ca="1" si="1"/>
        <v/>
      </c>
      <c r="L88" s="68" t="str" cm="1">
        <f t="array" aca="1" ref="L88" ca="1">IF(SUMPRODUCT(--('Trust - Frontsheet'!$D97:$AC97=""))&lt;&gt;26,"","This is a blank row")</f>
        <v>This is a blank row</v>
      </c>
    </row>
    <row r="89" spans="1:12" ht="45" customHeight="1" x14ac:dyDescent="0.2">
      <c r="A89" t="str">
        <f ca="1">IF('Trust - Frontsheet'!A98="","",'Trust - Frontsheet'!A98)</f>
        <v/>
      </c>
      <c r="B89" s="68" t="str">
        <f ca="1">IF('Trust - Frontsheet'!A98="","",'Trust - Frontsheet'!D98)</f>
        <v/>
      </c>
      <c r="C89" s="68" t="str">
        <f ca="1">IF(VLOOKUP(A89,'Trust - Frontsheet'!$A$16:$AC$215,5,0)="","",VLOOKUP(A89,'Trust - Frontsheet'!$A$16:$AC$216,5,0))</f>
        <v/>
      </c>
      <c r="D89" s="68" t="str">
        <f ca="1">IF(VLOOKUP(A89,'Trust - Frontsheet'!$A$16:$AC$215,6,0)="","",VLOOKUP(A89,'Trust - Frontsheet'!$A$16:$AC$216,6,0))</f>
        <v/>
      </c>
      <c r="E89" s="69"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8" t="str">
        <f ca="1">IF(A89 = "","",IF('Trust - Frontsheet'!D98="", "Site code not present",""))</f>
        <v/>
      </c>
      <c r="G89" s="68" t="str">
        <f ca="1">IF('Trust - Frontsheet'!D98="","",IF(VLOOKUP(A89,'Trust - Frontsheet'!$A$16:$AC$215,6,0)="","Ward name not present",""))</f>
        <v/>
      </c>
      <c r="H89" s="68" t="str">
        <f ca="1">IF(A89="","",IF(VLOOKUP(A89,'Trust - Frontsheet'!$A$16:$AC$215,7,0)="","Specialty 1 has not been selected",""))</f>
        <v/>
      </c>
      <c r="I89" s="69" t="str">
        <f ca="1">IF(A89="","",IF(OR(COUNTIF(Specialties,VLOOKUP(A89,'Trust - Frontsheet'!$A$16:$AC$215,7,0))=0, AND(COUNTIF(Specialties,VLOOKUP(A89,'Trust - Frontsheet'!$A$16:$AC$215,8,0))=0,VLOOKUP(A89,'Trust - Frontsheet'!$A$16:$AC$215,8,0)&lt;&gt;"")),"You have entered unacceptable specialties.",""))</f>
        <v/>
      </c>
      <c r="J89" s="68" t="str">
        <f ca="1">IF(A89="","",IF(AND(RIGHT(VLOOKUP(A89,'Trust - Frontsheet'!$A$16:$AC$215,7,0),3)&lt;&gt;RIGHT(VLOOKUP(A89,'Trust - Frontsheet'!$A$16:$AC$215,8,0),3),VLOOKUP(A89,'Trust - Frontsheet'!$A$16:$AC$215,8,0)&lt;&gt;""),"Covid statuses do not match",""))</f>
        <v/>
      </c>
      <c r="K89" s="68" t="str">
        <f t="shared" ca="1" si="1"/>
        <v/>
      </c>
      <c r="L89" s="68" t="str" cm="1">
        <f t="array" aca="1" ref="L89" ca="1">IF(SUMPRODUCT(--('Trust - Frontsheet'!$D98:$AC98=""))&lt;&gt;26,"","This is a blank row")</f>
        <v>This is a blank row</v>
      </c>
    </row>
    <row r="90" spans="1:12" ht="45" customHeight="1" x14ac:dyDescent="0.2">
      <c r="A90" t="str">
        <f ca="1">IF('Trust - Frontsheet'!A99="","",'Trust - Frontsheet'!A99)</f>
        <v/>
      </c>
      <c r="B90" s="68" t="str">
        <f ca="1">IF('Trust - Frontsheet'!A99="","",'Trust - Frontsheet'!D99)</f>
        <v/>
      </c>
      <c r="C90" s="68" t="str">
        <f ca="1">IF(VLOOKUP(A90,'Trust - Frontsheet'!$A$16:$AC$215,5,0)="","",VLOOKUP(A90,'Trust - Frontsheet'!$A$16:$AC$216,5,0))</f>
        <v/>
      </c>
      <c r="D90" s="68" t="str">
        <f ca="1">IF(VLOOKUP(A90,'Trust - Frontsheet'!$A$16:$AC$215,6,0)="","",VLOOKUP(A90,'Trust - Frontsheet'!$A$16:$AC$216,6,0))</f>
        <v/>
      </c>
      <c r="E90" s="69"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8" t="str">
        <f ca="1">IF(A90 = "","",IF('Trust - Frontsheet'!D99="", "Site code not present",""))</f>
        <v/>
      </c>
      <c r="G90" s="68" t="str">
        <f ca="1">IF('Trust - Frontsheet'!D99="","",IF(VLOOKUP(A90,'Trust - Frontsheet'!$A$16:$AC$215,6,0)="","Ward name not present",""))</f>
        <v/>
      </c>
      <c r="H90" s="68" t="str">
        <f ca="1">IF(A90="","",IF(VLOOKUP(A90,'Trust - Frontsheet'!$A$16:$AC$215,7,0)="","Specialty 1 has not been selected",""))</f>
        <v/>
      </c>
      <c r="I90" s="69" t="str">
        <f ca="1">IF(A90="","",IF(OR(COUNTIF(Specialties,VLOOKUP(A90,'Trust - Frontsheet'!$A$16:$AC$215,7,0))=0, AND(COUNTIF(Specialties,VLOOKUP(A90,'Trust - Frontsheet'!$A$16:$AC$215,8,0))=0,VLOOKUP(A90,'Trust - Frontsheet'!$A$16:$AC$215,8,0)&lt;&gt;"")),"You have entered unacceptable specialties.",""))</f>
        <v/>
      </c>
      <c r="J90" s="68" t="str">
        <f ca="1">IF(A90="","",IF(AND(RIGHT(VLOOKUP(A90,'Trust - Frontsheet'!$A$16:$AC$215,7,0),3)&lt;&gt;RIGHT(VLOOKUP(A90,'Trust - Frontsheet'!$A$16:$AC$215,8,0),3),VLOOKUP(A90,'Trust - Frontsheet'!$A$16:$AC$215,8,0)&lt;&gt;""),"Covid statuses do not match",""))</f>
        <v/>
      </c>
      <c r="K90" s="68" t="str">
        <f t="shared" ca="1" si="1"/>
        <v/>
      </c>
      <c r="L90" s="68" t="str" cm="1">
        <f t="array" aca="1" ref="L90" ca="1">IF(SUMPRODUCT(--('Trust - Frontsheet'!$D99:$AC99=""))&lt;&gt;26,"","This is a blank row")</f>
        <v>This is a blank row</v>
      </c>
    </row>
    <row r="91" spans="1:12" ht="45" customHeight="1" x14ac:dyDescent="0.2">
      <c r="A91" t="str">
        <f ca="1">IF('Trust - Frontsheet'!A100="","",'Trust - Frontsheet'!A100)</f>
        <v/>
      </c>
      <c r="B91" s="68" t="str">
        <f ca="1">IF('Trust - Frontsheet'!A100="","",'Trust - Frontsheet'!D100)</f>
        <v/>
      </c>
      <c r="C91" s="68" t="str">
        <f ca="1">IF(VLOOKUP(A91,'Trust - Frontsheet'!$A$16:$AC$215,5,0)="","",VLOOKUP(A91,'Trust - Frontsheet'!$A$16:$AC$216,5,0))</f>
        <v/>
      </c>
      <c r="D91" s="68" t="str">
        <f ca="1">IF(VLOOKUP(A91,'Trust - Frontsheet'!$A$16:$AC$215,6,0)="","",VLOOKUP(A91,'Trust - Frontsheet'!$A$16:$AC$216,6,0))</f>
        <v/>
      </c>
      <c r="E91" s="69"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8" t="str">
        <f ca="1">IF(A91 = "","",IF('Trust - Frontsheet'!D100="", "Site code not present",""))</f>
        <v/>
      </c>
      <c r="G91" s="68" t="str">
        <f ca="1">IF('Trust - Frontsheet'!D100="","",IF(VLOOKUP(A91,'Trust - Frontsheet'!$A$16:$AC$215,6,0)="","Ward name not present",""))</f>
        <v/>
      </c>
      <c r="H91" s="68" t="str">
        <f ca="1">IF(A91="","",IF(VLOOKUP(A91,'Trust - Frontsheet'!$A$16:$AC$215,7,0)="","Specialty 1 has not been selected",""))</f>
        <v/>
      </c>
      <c r="I91" s="69" t="str">
        <f ca="1">IF(A91="","",IF(OR(COUNTIF(Specialties,VLOOKUP(A91,'Trust - Frontsheet'!$A$16:$AC$215,7,0))=0, AND(COUNTIF(Specialties,VLOOKUP(A91,'Trust - Frontsheet'!$A$16:$AC$215,8,0))=0,VLOOKUP(A91,'Trust - Frontsheet'!$A$16:$AC$215,8,0)&lt;&gt;"")),"You have entered unacceptable specialties.",""))</f>
        <v/>
      </c>
      <c r="J91" s="68" t="str">
        <f ca="1">IF(A91="","",IF(AND(RIGHT(VLOOKUP(A91,'Trust - Frontsheet'!$A$16:$AC$215,7,0),3)&lt;&gt;RIGHT(VLOOKUP(A91,'Trust - Frontsheet'!$A$16:$AC$215,8,0),3),VLOOKUP(A91,'Trust - Frontsheet'!$A$16:$AC$215,8,0)&lt;&gt;""),"Covid statuses do not match",""))</f>
        <v/>
      </c>
      <c r="K91" s="68" t="str">
        <f t="shared" ca="1" si="1"/>
        <v/>
      </c>
      <c r="L91" s="68" t="str" cm="1">
        <f t="array" aca="1" ref="L91" ca="1">IF(SUMPRODUCT(--('Trust - Frontsheet'!$D100:$AC100=""))&lt;&gt;26,"","This is a blank row")</f>
        <v>This is a blank row</v>
      </c>
    </row>
    <row r="92" spans="1:12" ht="45" customHeight="1" x14ac:dyDescent="0.2">
      <c r="A92" t="str">
        <f ca="1">IF('Trust - Frontsheet'!A101="","",'Trust - Frontsheet'!A101)</f>
        <v/>
      </c>
      <c r="B92" s="68" t="str">
        <f ca="1">IF('Trust - Frontsheet'!A101="","",'Trust - Frontsheet'!D101)</f>
        <v/>
      </c>
      <c r="C92" s="68" t="str">
        <f ca="1">IF(VLOOKUP(A92,'Trust - Frontsheet'!$A$16:$AC$215,5,0)="","",VLOOKUP(A92,'Trust - Frontsheet'!$A$16:$AC$216,5,0))</f>
        <v/>
      </c>
      <c r="D92" s="68" t="str">
        <f ca="1">IF(VLOOKUP(A92,'Trust - Frontsheet'!$A$16:$AC$215,6,0)="","",VLOOKUP(A92,'Trust - Frontsheet'!$A$16:$AC$216,6,0))</f>
        <v/>
      </c>
      <c r="E92" s="69"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8" t="str">
        <f ca="1">IF(A92 = "","",IF('Trust - Frontsheet'!D101="", "Site code not present",""))</f>
        <v/>
      </c>
      <c r="G92" s="68" t="str">
        <f ca="1">IF('Trust - Frontsheet'!D101="","",IF(VLOOKUP(A92,'Trust - Frontsheet'!$A$16:$AC$215,6,0)="","Ward name not present",""))</f>
        <v/>
      </c>
      <c r="H92" s="68" t="str">
        <f ca="1">IF(A92="","",IF(VLOOKUP(A92,'Trust - Frontsheet'!$A$16:$AC$215,7,0)="","Specialty 1 has not been selected",""))</f>
        <v/>
      </c>
      <c r="I92" s="69" t="str">
        <f ca="1">IF(A92="","",IF(OR(COUNTIF(Specialties,VLOOKUP(A92,'Trust - Frontsheet'!$A$16:$AC$215,7,0))=0, AND(COUNTIF(Specialties,VLOOKUP(A92,'Trust - Frontsheet'!$A$16:$AC$215,8,0))=0,VLOOKUP(A92,'Trust - Frontsheet'!$A$16:$AC$215,8,0)&lt;&gt;"")),"You have entered unacceptable specialties.",""))</f>
        <v/>
      </c>
      <c r="J92" s="68" t="str">
        <f ca="1">IF(A92="","",IF(AND(RIGHT(VLOOKUP(A92,'Trust - Frontsheet'!$A$16:$AC$215,7,0),3)&lt;&gt;RIGHT(VLOOKUP(A92,'Trust - Frontsheet'!$A$16:$AC$215,8,0),3),VLOOKUP(A92,'Trust - Frontsheet'!$A$16:$AC$215,8,0)&lt;&gt;""),"Covid statuses do not match",""))</f>
        <v/>
      </c>
      <c r="K92" s="68" t="str">
        <f t="shared" ca="1" si="1"/>
        <v/>
      </c>
      <c r="L92" s="68" t="str" cm="1">
        <f t="array" aca="1" ref="L92" ca="1">IF(SUMPRODUCT(--('Trust - Frontsheet'!$D101:$AC101=""))&lt;&gt;26,"","This is a blank row")</f>
        <v>This is a blank row</v>
      </c>
    </row>
    <row r="93" spans="1:12" ht="45" customHeight="1" x14ac:dyDescent="0.2">
      <c r="A93" t="str">
        <f ca="1">IF('Trust - Frontsheet'!A102="","",'Trust - Frontsheet'!A102)</f>
        <v/>
      </c>
      <c r="B93" s="68" t="str">
        <f ca="1">IF('Trust - Frontsheet'!A102="","",'Trust - Frontsheet'!D102)</f>
        <v/>
      </c>
      <c r="C93" s="68" t="str">
        <f ca="1">IF(VLOOKUP(A93,'Trust - Frontsheet'!$A$16:$AC$215,5,0)="","",VLOOKUP(A93,'Trust - Frontsheet'!$A$16:$AC$216,5,0))</f>
        <v/>
      </c>
      <c r="D93" s="68" t="str">
        <f ca="1">IF(VLOOKUP(A93,'Trust - Frontsheet'!$A$16:$AC$215,6,0)="","",VLOOKUP(A93,'Trust - Frontsheet'!$A$16:$AC$216,6,0))</f>
        <v/>
      </c>
      <c r="E93" s="69"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8" t="str">
        <f ca="1">IF(A93 = "","",IF('Trust - Frontsheet'!D102="", "Site code not present",""))</f>
        <v/>
      </c>
      <c r="G93" s="68" t="str">
        <f ca="1">IF('Trust - Frontsheet'!D102="","",IF(VLOOKUP(A93,'Trust - Frontsheet'!$A$16:$AC$215,6,0)="","Ward name not present",""))</f>
        <v/>
      </c>
      <c r="H93" s="68" t="str">
        <f ca="1">IF(A93="","",IF(VLOOKUP(A93,'Trust - Frontsheet'!$A$16:$AC$215,7,0)="","Specialty 1 has not been selected",""))</f>
        <v/>
      </c>
      <c r="I93" s="69" t="str">
        <f ca="1">IF(A93="","",IF(OR(COUNTIF(Specialties,VLOOKUP(A93,'Trust - Frontsheet'!$A$16:$AC$215,7,0))=0, AND(COUNTIF(Specialties,VLOOKUP(A93,'Trust - Frontsheet'!$A$16:$AC$215,8,0))=0,VLOOKUP(A93,'Trust - Frontsheet'!$A$16:$AC$215,8,0)&lt;&gt;"")),"You have entered unacceptable specialties.",""))</f>
        <v/>
      </c>
      <c r="J93" s="68" t="str">
        <f ca="1">IF(A93="","",IF(AND(RIGHT(VLOOKUP(A93,'Trust - Frontsheet'!$A$16:$AC$215,7,0),3)&lt;&gt;RIGHT(VLOOKUP(A93,'Trust - Frontsheet'!$A$16:$AC$215,8,0),3),VLOOKUP(A93,'Trust - Frontsheet'!$A$16:$AC$215,8,0)&lt;&gt;""),"Covid statuses do not match",""))</f>
        <v/>
      </c>
      <c r="K93" s="68" t="str">
        <f t="shared" ca="1" si="1"/>
        <v/>
      </c>
      <c r="L93" s="68" t="str" cm="1">
        <f t="array" aca="1" ref="L93" ca="1">IF(SUMPRODUCT(--('Trust - Frontsheet'!$D102:$AC102=""))&lt;&gt;26,"","This is a blank row")</f>
        <v>This is a blank row</v>
      </c>
    </row>
    <row r="94" spans="1:12" ht="45" customHeight="1" x14ac:dyDescent="0.2">
      <c r="A94" t="str">
        <f ca="1">IF('Trust - Frontsheet'!A103="","",'Trust - Frontsheet'!A103)</f>
        <v/>
      </c>
      <c r="B94" s="68" t="str">
        <f ca="1">IF('Trust - Frontsheet'!A103="","",'Trust - Frontsheet'!D103)</f>
        <v/>
      </c>
      <c r="C94" s="68" t="str">
        <f ca="1">IF(VLOOKUP(A94,'Trust - Frontsheet'!$A$16:$AC$215,5,0)="","",VLOOKUP(A94,'Trust - Frontsheet'!$A$16:$AC$216,5,0))</f>
        <v/>
      </c>
      <c r="D94" s="68" t="str">
        <f ca="1">IF(VLOOKUP(A94,'Trust - Frontsheet'!$A$16:$AC$215,6,0)="","",VLOOKUP(A94,'Trust - Frontsheet'!$A$16:$AC$216,6,0))</f>
        <v/>
      </c>
      <c r="E94" s="69"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8" t="str">
        <f ca="1">IF(A94 = "","",IF('Trust - Frontsheet'!D103="", "Site code not present",""))</f>
        <v/>
      </c>
      <c r="G94" s="68" t="str">
        <f ca="1">IF('Trust - Frontsheet'!D103="","",IF(VLOOKUP(A94,'Trust - Frontsheet'!$A$16:$AC$215,6,0)="","Ward name not present",""))</f>
        <v/>
      </c>
      <c r="H94" s="68" t="str">
        <f ca="1">IF(A94="","",IF(VLOOKUP(A94,'Trust - Frontsheet'!$A$16:$AC$215,7,0)="","Specialty 1 has not been selected",""))</f>
        <v/>
      </c>
      <c r="I94" s="69" t="str">
        <f ca="1">IF(A94="","",IF(OR(COUNTIF(Specialties,VLOOKUP(A94,'Trust - Frontsheet'!$A$16:$AC$215,7,0))=0, AND(COUNTIF(Specialties,VLOOKUP(A94,'Trust - Frontsheet'!$A$16:$AC$215,8,0))=0,VLOOKUP(A94,'Trust - Frontsheet'!$A$16:$AC$215,8,0)&lt;&gt;"")),"You have entered unacceptable specialties.",""))</f>
        <v/>
      </c>
      <c r="J94" s="68" t="str">
        <f ca="1">IF(A94="","",IF(AND(RIGHT(VLOOKUP(A94,'Trust - Frontsheet'!$A$16:$AC$215,7,0),3)&lt;&gt;RIGHT(VLOOKUP(A94,'Trust - Frontsheet'!$A$16:$AC$215,8,0),3),VLOOKUP(A94,'Trust - Frontsheet'!$A$16:$AC$215,8,0)&lt;&gt;""),"Covid statuses do not match",""))</f>
        <v/>
      </c>
      <c r="K94" s="68" t="str">
        <f t="shared" ca="1" si="1"/>
        <v/>
      </c>
      <c r="L94" s="68" t="str" cm="1">
        <f t="array" aca="1" ref="L94" ca="1">IF(SUMPRODUCT(--('Trust - Frontsheet'!$D103:$AC103=""))&lt;&gt;26,"","This is a blank row")</f>
        <v>This is a blank row</v>
      </c>
    </row>
    <row r="95" spans="1:12" ht="45" customHeight="1" x14ac:dyDescent="0.2">
      <c r="A95" t="str">
        <f ca="1">IF('Trust - Frontsheet'!A104="","",'Trust - Frontsheet'!A104)</f>
        <v/>
      </c>
      <c r="B95" s="68" t="str">
        <f ca="1">IF('Trust - Frontsheet'!A104="","",'Trust - Frontsheet'!D104)</f>
        <v/>
      </c>
      <c r="C95" s="68" t="str">
        <f ca="1">IF(VLOOKUP(A95,'Trust - Frontsheet'!$A$16:$AC$215,5,0)="","",VLOOKUP(A95,'Trust - Frontsheet'!$A$16:$AC$216,5,0))</f>
        <v/>
      </c>
      <c r="D95" s="68" t="str">
        <f ca="1">IF(VLOOKUP(A95,'Trust - Frontsheet'!$A$16:$AC$215,6,0)="","",VLOOKUP(A95,'Trust - Frontsheet'!$A$16:$AC$216,6,0))</f>
        <v/>
      </c>
      <c r="E95" s="69"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8" t="str">
        <f ca="1">IF(A95 = "","",IF('Trust - Frontsheet'!D104="", "Site code not present",""))</f>
        <v/>
      </c>
      <c r="G95" s="68" t="str">
        <f ca="1">IF('Trust - Frontsheet'!D104="","",IF(VLOOKUP(A95,'Trust - Frontsheet'!$A$16:$AC$215,6,0)="","Ward name not present",""))</f>
        <v/>
      </c>
      <c r="H95" s="68" t="str">
        <f ca="1">IF(A95="","",IF(VLOOKUP(A95,'Trust - Frontsheet'!$A$16:$AC$215,7,0)="","Specialty 1 has not been selected",""))</f>
        <v/>
      </c>
      <c r="I95" s="69" t="str">
        <f ca="1">IF(A95="","",IF(OR(COUNTIF(Specialties,VLOOKUP(A95,'Trust - Frontsheet'!$A$16:$AC$215,7,0))=0, AND(COUNTIF(Specialties,VLOOKUP(A95,'Trust - Frontsheet'!$A$16:$AC$215,8,0))=0,VLOOKUP(A95,'Trust - Frontsheet'!$A$16:$AC$215,8,0)&lt;&gt;"")),"You have entered unacceptable specialties.",""))</f>
        <v/>
      </c>
      <c r="J95" s="68" t="str">
        <f ca="1">IF(A95="","",IF(AND(RIGHT(VLOOKUP(A95,'Trust - Frontsheet'!$A$16:$AC$215,7,0),3)&lt;&gt;RIGHT(VLOOKUP(A95,'Trust - Frontsheet'!$A$16:$AC$215,8,0),3),VLOOKUP(A95,'Trust - Frontsheet'!$A$16:$AC$215,8,0)&lt;&gt;""),"Covid statuses do not match",""))</f>
        <v/>
      </c>
      <c r="K95" s="68" t="str">
        <f t="shared" ca="1" si="1"/>
        <v/>
      </c>
      <c r="L95" s="68" t="str" cm="1">
        <f t="array" aca="1" ref="L95" ca="1">IF(SUMPRODUCT(--('Trust - Frontsheet'!$D104:$AC104=""))&lt;&gt;26,"","This is a blank row")</f>
        <v>This is a blank row</v>
      </c>
    </row>
    <row r="96" spans="1:12" ht="45" customHeight="1" x14ac:dyDescent="0.2">
      <c r="A96" t="str">
        <f ca="1">IF('Trust - Frontsheet'!A105="","",'Trust - Frontsheet'!A105)</f>
        <v/>
      </c>
      <c r="B96" s="68" t="str">
        <f ca="1">IF('Trust - Frontsheet'!A105="","",'Trust - Frontsheet'!D105)</f>
        <v/>
      </c>
      <c r="C96" s="68" t="str">
        <f ca="1">IF(VLOOKUP(A96,'Trust - Frontsheet'!$A$16:$AC$215,5,0)="","",VLOOKUP(A96,'Trust - Frontsheet'!$A$16:$AC$216,5,0))</f>
        <v/>
      </c>
      <c r="D96" s="68" t="str">
        <f ca="1">IF(VLOOKUP(A96,'Trust - Frontsheet'!$A$16:$AC$215,6,0)="","",VLOOKUP(A96,'Trust - Frontsheet'!$A$16:$AC$216,6,0))</f>
        <v/>
      </c>
      <c r="E96" s="69"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8" t="str">
        <f ca="1">IF(A96 = "","",IF('Trust - Frontsheet'!D105="", "Site code not present",""))</f>
        <v/>
      </c>
      <c r="G96" s="68" t="str">
        <f ca="1">IF('Trust - Frontsheet'!D105="","",IF(VLOOKUP(A96,'Trust - Frontsheet'!$A$16:$AC$215,6,0)="","Ward name not present",""))</f>
        <v/>
      </c>
      <c r="H96" s="68" t="str">
        <f ca="1">IF(A96="","",IF(VLOOKUP(A96,'Trust - Frontsheet'!$A$16:$AC$215,7,0)="","Specialty 1 has not been selected",""))</f>
        <v/>
      </c>
      <c r="I96" s="69" t="str">
        <f ca="1">IF(A96="","",IF(OR(COUNTIF(Specialties,VLOOKUP(A96,'Trust - Frontsheet'!$A$16:$AC$215,7,0))=0, AND(COUNTIF(Specialties,VLOOKUP(A96,'Trust - Frontsheet'!$A$16:$AC$215,8,0))=0,VLOOKUP(A96,'Trust - Frontsheet'!$A$16:$AC$215,8,0)&lt;&gt;"")),"You have entered unacceptable specialties.",""))</f>
        <v/>
      </c>
      <c r="J96" s="68" t="str">
        <f ca="1">IF(A96="","",IF(AND(RIGHT(VLOOKUP(A96,'Trust - Frontsheet'!$A$16:$AC$215,7,0),3)&lt;&gt;RIGHT(VLOOKUP(A96,'Trust - Frontsheet'!$A$16:$AC$215,8,0),3),VLOOKUP(A96,'Trust - Frontsheet'!$A$16:$AC$215,8,0)&lt;&gt;""),"Covid statuses do not match",""))</f>
        <v/>
      </c>
      <c r="K96" s="68" t="str">
        <f t="shared" ca="1" si="1"/>
        <v/>
      </c>
      <c r="L96" s="68" t="str" cm="1">
        <f t="array" aca="1" ref="L96" ca="1">IF(SUMPRODUCT(--('Trust - Frontsheet'!$D105:$AC105=""))&lt;&gt;26,"","This is a blank row")</f>
        <v>This is a blank row</v>
      </c>
    </row>
    <row r="97" spans="1:12" ht="45" customHeight="1" x14ac:dyDescent="0.2">
      <c r="A97" t="str">
        <f ca="1">IF('Trust - Frontsheet'!A106="","",'Trust - Frontsheet'!A106)</f>
        <v/>
      </c>
      <c r="B97" s="68" t="str">
        <f ca="1">IF('Trust - Frontsheet'!A106="","",'Trust - Frontsheet'!D106)</f>
        <v/>
      </c>
      <c r="C97" s="68" t="str">
        <f ca="1">IF(VLOOKUP(A97,'Trust - Frontsheet'!$A$16:$AC$215,5,0)="","",VLOOKUP(A97,'Trust - Frontsheet'!$A$16:$AC$216,5,0))</f>
        <v/>
      </c>
      <c r="D97" s="68" t="str">
        <f ca="1">IF(VLOOKUP(A97,'Trust - Frontsheet'!$A$16:$AC$215,6,0)="","",VLOOKUP(A97,'Trust - Frontsheet'!$A$16:$AC$216,6,0))</f>
        <v/>
      </c>
      <c r="E97" s="69"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8" t="str">
        <f ca="1">IF(A97 = "","",IF('Trust - Frontsheet'!D106="", "Site code not present",""))</f>
        <v/>
      </c>
      <c r="G97" s="68" t="str">
        <f ca="1">IF('Trust - Frontsheet'!D106="","",IF(VLOOKUP(A97,'Trust - Frontsheet'!$A$16:$AC$215,6,0)="","Ward name not present",""))</f>
        <v/>
      </c>
      <c r="H97" s="68" t="str">
        <f ca="1">IF(A97="","",IF(VLOOKUP(A97,'Trust - Frontsheet'!$A$16:$AC$215,7,0)="","Specialty 1 has not been selected",""))</f>
        <v/>
      </c>
      <c r="I97" s="69" t="str">
        <f ca="1">IF(A97="","",IF(OR(COUNTIF(Specialties,VLOOKUP(A97,'Trust - Frontsheet'!$A$16:$AC$215,7,0))=0, AND(COUNTIF(Specialties,VLOOKUP(A97,'Trust - Frontsheet'!$A$16:$AC$215,8,0))=0,VLOOKUP(A97,'Trust - Frontsheet'!$A$16:$AC$215,8,0)&lt;&gt;"")),"You have entered unacceptable specialties.",""))</f>
        <v/>
      </c>
      <c r="J97" s="68" t="str">
        <f ca="1">IF(A97="","",IF(AND(RIGHT(VLOOKUP(A97,'Trust - Frontsheet'!$A$16:$AC$215,7,0),3)&lt;&gt;RIGHT(VLOOKUP(A97,'Trust - Frontsheet'!$A$16:$AC$215,8,0),3),VLOOKUP(A97,'Trust - Frontsheet'!$A$16:$AC$215,8,0)&lt;&gt;""),"Covid statuses do not match",""))</f>
        <v/>
      </c>
      <c r="K97" s="68" t="str">
        <f t="shared" ca="1" si="1"/>
        <v/>
      </c>
      <c r="L97" s="68" t="str" cm="1">
        <f t="array" aca="1" ref="L97" ca="1">IF(SUMPRODUCT(--('Trust - Frontsheet'!$D106:$AC106=""))&lt;&gt;26,"","This is a blank row")</f>
        <v>This is a blank row</v>
      </c>
    </row>
    <row r="98" spans="1:12" ht="45" customHeight="1" x14ac:dyDescent="0.2">
      <c r="A98" t="str">
        <f ca="1">IF('Trust - Frontsheet'!A107="","",'Trust - Frontsheet'!A107)</f>
        <v/>
      </c>
      <c r="B98" s="68" t="str">
        <f ca="1">IF('Trust - Frontsheet'!A107="","",'Trust - Frontsheet'!D107)</f>
        <v/>
      </c>
      <c r="C98" s="68" t="str">
        <f ca="1">IF(VLOOKUP(A98,'Trust - Frontsheet'!$A$16:$AC$215,5,0)="","",VLOOKUP(A98,'Trust - Frontsheet'!$A$16:$AC$216,5,0))</f>
        <v/>
      </c>
      <c r="D98" s="68" t="str">
        <f ca="1">IF(VLOOKUP(A98,'Trust - Frontsheet'!$A$16:$AC$215,6,0)="","",VLOOKUP(A98,'Trust - Frontsheet'!$A$16:$AC$216,6,0))</f>
        <v/>
      </c>
      <c r="E98" s="69"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8" t="str">
        <f ca="1">IF(A98 = "","",IF('Trust - Frontsheet'!D107="", "Site code not present",""))</f>
        <v/>
      </c>
      <c r="G98" s="68" t="str">
        <f ca="1">IF('Trust - Frontsheet'!D107="","",IF(VLOOKUP(A98,'Trust - Frontsheet'!$A$16:$AC$215,6,0)="","Ward name not present",""))</f>
        <v/>
      </c>
      <c r="H98" s="68" t="str">
        <f ca="1">IF(A98="","",IF(VLOOKUP(A98,'Trust - Frontsheet'!$A$16:$AC$215,7,0)="","Specialty 1 has not been selected",""))</f>
        <v/>
      </c>
      <c r="I98" s="69" t="str">
        <f ca="1">IF(A98="","",IF(OR(COUNTIF(Specialties,VLOOKUP(A98,'Trust - Frontsheet'!$A$16:$AC$215,7,0))=0, AND(COUNTIF(Specialties,VLOOKUP(A98,'Trust - Frontsheet'!$A$16:$AC$215,8,0))=0,VLOOKUP(A98,'Trust - Frontsheet'!$A$16:$AC$215,8,0)&lt;&gt;"")),"You have entered unacceptable specialties.",""))</f>
        <v/>
      </c>
      <c r="J98" s="68" t="str">
        <f ca="1">IF(A98="","",IF(AND(RIGHT(VLOOKUP(A98,'Trust - Frontsheet'!$A$16:$AC$215,7,0),3)&lt;&gt;RIGHT(VLOOKUP(A98,'Trust - Frontsheet'!$A$16:$AC$215,8,0),3),VLOOKUP(A98,'Trust - Frontsheet'!$A$16:$AC$215,8,0)&lt;&gt;""),"Covid statuses do not match",""))</f>
        <v/>
      </c>
      <c r="K98" s="68" t="str">
        <f t="shared" ca="1" si="1"/>
        <v/>
      </c>
      <c r="L98" s="68" t="str" cm="1">
        <f t="array" aca="1" ref="L98" ca="1">IF(SUMPRODUCT(--('Trust - Frontsheet'!$D107:$AC107=""))&lt;&gt;26,"","This is a blank row")</f>
        <v>This is a blank row</v>
      </c>
    </row>
    <row r="99" spans="1:12" ht="45" customHeight="1" x14ac:dyDescent="0.2">
      <c r="A99" t="str">
        <f ca="1">IF('Trust - Frontsheet'!A108="","",'Trust - Frontsheet'!A108)</f>
        <v/>
      </c>
      <c r="B99" s="68" t="str">
        <f ca="1">IF('Trust - Frontsheet'!A108="","",'Trust - Frontsheet'!D108)</f>
        <v/>
      </c>
      <c r="C99" s="68" t="str">
        <f ca="1">IF(VLOOKUP(A99,'Trust - Frontsheet'!$A$16:$AC$215,5,0)="","",VLOOKUP(A99,'Trust - Frontsheet'!$A$16:$AC$216,5,0))</f>
        <v/>
      </c>
      <c r="D99" s="68" t="str">
        <f ca="1">IF(VLOOKUP(A99,'Trust - Frontsheet'!$A$16:$AC$215,6,0)="","",VLOOKUP(A99,'Trust - Frontsheet'!$A$16:$AC$216,6,0))</f>
        <v/>
      </c>
      <c r="E99" s="69"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8" t="str">
        <f ca="1">IF(A99 = "","",IF('Trust - Frontsheet'!D108="", "Site code not present",""))</f>
        <v/>
      </c>
      <c r="G99" s="68" t="str">
        <f ca="1">IF('Trust - Frontsheet'!D108="","",IF(VLOOKUP(A99,'Trust - Frontsheet'!$A$16:$AC$215,6,0)="","Ward name not present",""))</f>
        <v/>
      </c>
      <c r="H99" s="68" t="str">
        <f ca="1">IF(A99="","",IF(VLOOKUP(A99,'Trust - Frontsheet'!$A$16:$AC$215,7,0)="","Specialty 1 has not been selected",""))</f>
        <v/>
      </c>
      <c r="I99" s="69" t="str">
        <f ca="1">IF(A99="","",IF(OR(COUNTIF(Specialties,VLOOKUP(A99,'Trust - Frontsheet'!$A$16:$AC$215,7,0))=0, AND(COUNTIF(Specialties,VLOOKUP(A99,'Trust - Frontsheet'!$A$16:$AC$215,8,0))=0,VLOOKUP(A99,'Trust - Frontsheet'!$A$16:$AC$215,8,0)&lt;&gt;"")),"You have entered unacceptable specialties.",""))</f>
        <v/>
      </c>
      <c r="J99" s="68" t="str">
        <f ca="1">IF(A99="","",IF(AND(RIGHT(VLOOKUP(A99,'Trust - Frontsheet'!$A$16:$AC$215,7,0),3)&lt;&gt;RIGHT(VLOOKUP(A99,'Trust - Frontsheet'!$A$16:$AC$215,8,0),3),VLOOKUP(A99,'Trust - Frontsheet'!$A$16:$AC$215,8,0)&lt;&gt;""),"Covid statuses do not match",""))</f>
        <v/>
      </c>
      <c r="K99" s="68" t="str">
        <f t="shared" ca="1" si="1"/>
        <v/>
      </c>
      <c r="L99" s="68" t="str" cm="1">
        <f t="array" aca="1" ref="L99" ca="1">IF(SUMPRODUCT(--('Trust - Frontsheet'!$D108:$AC108=""))&lt;&gt;26,"","This is a blank row")</f>
        <v>This is a blank row</v>
      </c>
    </row>
    <row r="100" spans="1:12" ht="45" customHeight="1" x14ac:dyDescent="0.2">
      <c r="A100" t="str">
        <f ca="1">IF('Trust - Frontsheet'!A109="","",'Trust - Frontsheet'!A109)</f>
        <v/>
      </c>
      <c r="B100" s="68" t="str">
        <f ca="1">IF('Trust - Frontsheet'!A109="","",'Trust - Frontsheet'!D109)</f>
        <v/>
      </c>
      <c r="C100" s="68" t="str">
        <f ca="1">IF(VLOOKUP(A100,'Trust - Frontsheet'!$A$16:$AC$215,5,0)="","",VLOOKUP(A100,'Trust - Frontsheet'!$A$16:$AC$216,5,0))</f>
        <v/>
      </c>
      <c r="D100" s="68" t="str">
        <f ca="1">IF(VLOOKUP(A100,'Trust - Frontsheet'!$A$16:$AC$215,6,0)="","",VLOOKUP(A100,'Trust - Frontsheet'!$A$16:$AC$216,6,0))</f>
        <v/>
      </c>
      <c r="E100" s="69"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8" t="str">
        <f ca="1">IF(A100 = "","",IF('Trust - Frontsheet'!D109="", "Site code not present",""))</f>
        <v/>
      </c>
      <c r="G100" s="68" t="str">
        <f ca="1">IF('Trust - Frontsheet'!D109="","",IF(VLOOKUP(A100,'Trust - Frontsheet'!$A$16:$AC$215,6,0)="","Ward name not present",""))</f>
        <v/>
      </c>
      <c r="H100" s="68" t="str">
        <f ca="1">IF(A100="","",IF(VLOOKUP(A100,'Trust - Frontsheet'!$A$16:$AC$215,7,0)="","Specialty 1 has not been selected",""))</f>
        <v/>
      </c>
      <c r="I100" s="69" t="str">
        <f ca="1">IF(A100="","",IF(OR(COUNTIF(Specialties,VLOOKUP(A100,'Trust - Frontsheet'!$A$16:$AC$215,7,0))=0, AND(COUNTIF(Specialties,VLOOKUP(A100,'Trust - Frontsheet'!$A$16:$AC$215,8,0))=0,VLOOKUP(A100,'Trust - Frontsheet'!$A$16:$AC$215,8,0)&lt;&gt;"")),"You have entered unacceptable specialties.",""))</f>
        <v/>
      </c>
      <c r="J100" s="68" t="str">
        <f ca="1">IF(A100="","",IF(AND(RIGHT(VLOOKUP(A100,'Trust - Frontsheet'!$A$16:$AC$215,7,0),3)&lt;&gt;RIGHT(VLOOKUP(A100,'Trust - Frontsheet'!$A$16:$AC$215,8,0),3),VLOOKUP(A100,'Trust - Frontsheet'!$A$16:$AC$215,8,0)&lt;&gt;""),"Covid statuses do not match",""))</f>
        <v/>
      </c>
      <c r="K100" s="68" t="str">
        <f t="shared" ca="1" si="1"/>
        <v/>
      </c>
      <c r="L100" s="68" t="str" cm="1">
        <f t="array" aca="1" ref="L100" ca="1">IF(SUMPRODUCT(--('Trust - Frontsheet'!$D109:$AC109=""))&lt;&gt;26,"","This is a blank row")</f>
        <v>This is a blank row</v>
      </c>
    </row>
    <row r="101" spans="1:12" ht="45" customHeight="1" x14ac:dyDescent="0.2">
      <c r="A101" t="str">
        <f ca="1">IF('Trust - Frontsheet'!A110="","",'Trust - Frontsheet'!A110)</f>
        <v/>
      </c>
      <c r="B101" s="68" t="str">
        <f ca="1">IF('Trust - Frontsheet'!A110="","",'Trust - Frontsheet'!D110)</f>
        <v/>
      </c>
      <c r="C101" s="68" t="str">
        <f ca="1">IF(VLOOKUP(A101,'Trust - Frontsheet'!$A$16:$AC$215,5,0)="","",VLOOKUP(A101,'Trust - Frontsheet'!$A$16:$AC$216,5,0))</f>
        <v/>
      </c>
      <c r="D101" s="68" t="str">
        <f ca="1">IF(VLOOKUP(A101,'Trust - Frontsheet'!$A$16:$AC$215,6,0)="","",VLOOKUP(A101,'Trust - Frontsheet'!$A$16:$AC$216,6,0))</f>
        <v/>
      </c>
      <c r="E101" s="69"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8" t="str">
        <f ca="1">IF(A101 = "","",IF('Trust - Frontsheet'!D110="", "Site code not present",""))</f>
        <v/>
      </c>
      <c r="G101" s="68" t="str">
        <f ca="1">IF('Trust - Frontsheet'!D110="","",IF(VLOOKUP(A101,'Trust - Frontsheet'!$A$16:$AC$215,6,0)="","Ward name not present",""))</f>
        <v/>
      </c>
      <c r="H101" s="68" t="str">
        <f ca="1">IF(A101="","",IF(VLOOKUP(A101,'Trust - Frontsheet'!$A$16:$AC$215,7,0)="","Specialty 1 has not been selected",""))</f>
        <v/>
      </c>
      <c r="I101" s="69" t="str">
        <f ca="1">IF(A101="","",IF(OR(COUNTIF(Specialties,VLOOKUP(A101,'Trust - Frontsheet'!$A$16:$AC$215,7,0))=0, AND(COUNTIF(Specialties,VLOOKUP(A101,'Trust - Frontsheet'!$A$16:$AC$215,8,0))=0,VLOOKUP(A101,'Trust - Frontsheet'!$A$16:$AC$215,8,0)&lt;&gt;"")),"You have entered unacceptable specialties.",""))</f>
        <v/>
      </c>
      <c r="J101" s="68" t="str">
        <f ca="1">IF(A101="","",IF(AND(RIGHT(VLOOKUP(A101,'Trust - Frontsheet'!$A$16:$AC$215,7,0),3)&lt;&gt;RIGHT(VLOOKUP(A101,'Trust - Frontsheet'!$A$16:$AC$215,8,0),3),VLOOKUP(A101,'Trust - Frontsheet'!$A$16:$AC$215,8,0)&lt;&gt;""),"Covid statuses do not match",""))</f>
        <v/>
      </c>
      <c r="K101" s="68" t="str">
        <f t="shared" ca="1" si="1"/>
        <v/>
      </c>
      <c r="L101" s="68" t="str" cm="1">
        <f t="array" aca="1" ref="L101" ca="1">IF(SUMPRODUCT(--('Trust - Frontsheet'!$D110:$AC110=""))&lt;&gt;26,"","This is a blank row")</f>
        <v>This is a blank row</v>
      </c>
    </row>
    <row r="102" spans="1:12" ht="45" customHeight="1" x14ac:dyDescent="0.2">
      <c r="A102" t="str">
        <f ca="1">IF('Trust - Frontsheet'!A111="","",'Trust - Frontsheet'!A111)</f>
        <v/>
      </c>
      <c r="B102" s="68" t="str">
        <f ca="1">IF('Trust - Frontsheet'!A111="","",'Trust - Frontsheet'!D111)</f>
        <v/>
      </c>
      <c r="C102" s="68" t="str">
        <f ca="1">IF(VLOOKUP(A102,'Trust - Frontsheet'!$A$16:$AC$215,5,0)="","",VLOOKUP(A102,'Trust - Frontsheet'!$A$16:$AC$216,5,0))</f>
        <v/>
      </c>
      <c r="D102" s="68" t="str">
        <f ca="1">IF(VLOOKUP(A102,'Trust - Frontsheet'!$A$16:$AC$215,6,0)="","",VLOOKUP(A102,'Trust - Frontsheet'!$A$16:$AC$216,6,0))</f>
        <v/>
      </c>
      <c r="E102" s="69"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8" t="str">
        <f ca="1">IF(A102 = "","",IF('Trust - Frontsheet'!D111="", "Site code not present",""))</f>
        <v/>
      </c>
      <c r="G102" s="68" t="str">
        <f ca="1">IF('Trust - Frontsheet'!D111="","",IF(VLOOKUP(A102,'Trust - Frontsheet'!$A$16:$AC$215,6,0)="","Ward name not present",""))</f>
        <v/>
      </c>
      <c r="H102" s="68" t="str">
        <f ca="1">IF(A102="","",IF(VLOOKUP(A102,'Trust - Frontsheet'!$A$16:$AC$215,7,0)="","Specialty 1 has not been selected",""))</f>
        <v/>
      </c>
      <c r="I102" s="69" t="str">
        <f ca="1">IF(A102="","",IF(OR(COUNTIF(Specialties,VLOOKUP(A102,'Trust - Frontsheet'!$A$16:$AC$215,7,0))=0, AND(COUNTIF(Specialties,VLOOKUP(A102,'Trust - Frontsheet'!$A$16:$AC$215,8,0))=0,VLOOKUP(A102,'Trust - Frontsheet'!$A$16:$AC$215,8,0)&lt;&gt;"")),"You have entered unacceptable specialties.",""))</f>
        <v/>
      </c>
      <c r="J102" s="68" t="str">
        <f ca="1">IF(A102="","",IF(AND(RIGHT(VLOOKUP(A102,'Trust - Frontsheet'!$A$16:$AC$215,7,0),3)&lt;&gt;RIGHT(VLOOKUP(A102,'Trust - Frontsheet'!$A$16:$AC$215,8,0),3),VLOOKUP(A102,'Trust - Frontsheet'!$A$16:$AC$215,8,0)&lt;&gt;""),"Covid statuses do not match",""))</f>
        <v/>
      </c>
      <c r="K102" s="68" t="str">
        <f t="shared" ca="1" si="1"/>
        <v/>
      </c>
      <c r="L102" s="68" t="str" cm="1">
        <f t="array" aca="1" ref="L102" ca="1">IF(SUMPRODUCT(--('Trust - Frontsheet'!$D111:$AC111=""))&lt;&gt;26,"","This is a blank row")</f>
        <v>This is a blank row</v>
      </c>
    </row>
    <row r="103" spans="1:12" ht="45" customHeight="1" x14ac:dyDescent="0.2">
      <c r="A103" t="str">
        <f ca="1">IF('Trust - Frontsheet'!A112="","",'Trust - Frontsheet'!A112)</f>
        <v/>
      </c>
      <c r="B103" s="68" t="str">
        <f ca="1">IF('Trust - Frontsheet'!A112="","",'Trust - Frontsheet'!D112)</f>
        <v/>
      </c>
      <c r="C103" s="68" t="str">
        <f ca="1">IF(VLOOKUP(A103,'Trust - Frontsheet'!$A$16:$AC$215,5,0)="","",VLOOKUP(A103,'Trust - Frontsheet'!$A$16:$AC$216,5,0))</f>
        <v/>
      </c>
      <c r="D103" s="68" t="str">
        <f ca="1">IF(VLOOKUP(A103,'Trust - Frontsheet'!$A$16:$AC$215,6,0)="","",VLOOKUP(A103,'Trust - Frontsheet'!$A$16:$AC$216,6,0))</f>
        <v/>
      </c>
      <c r="E103" s="69"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8" t="str">
        <f ca="1">IF(A103 = "","",IF('Trust - Frontsheet'!D112="", "Site code not present",""))</f>
        <v/>
      </c>
      <c r="G103" s="68" t="str">
        <f ca="1">IF('Trust - Frontsheet'!D112="","",IF(VLOOKUP(A103,'Trust - Frontsheet'!$A$16:$AC$215,6,0)="","Ward name not present",""))</f>
        <v/>
      </c>
      <c r="H103" s="68" t="str">
        <f ca="1">IF(A103="","",IF(VLOOKUP(A103,'Trust - Frontsheet'!$A$16:$AC$215,7,0)="","Specialty 1 has not been selected",""))</f>
        <v/>
      </c>
      <c r="I103" s="69" t="str">
        <f ca="1">IF(A103="","",IF(OR(COUNTIF(Specialties,VLOOKUP(A103,'Trust - Frontsheet'!$A$16:$AC$215,7,0))=0, AND(COUNTIF(Specialties,VLOOKUP(A103,'Trust - Frontsheet'!$A$16:$AC$215,8,0))=0,VLOOKUP(A103,'Trust - Frontsheet'!$A$16:$AC$215,8,0)&lt;&gt;"")),"You have entered unacceptable specialties.",""))</f>
        <v/>
      </c>
      <c r="J103" s="68" t="str">
        <f ca="1">IF(A103="","",IF(AND(RIGHT(VLOOKUP(A103,'Trust - Frontsheet'!$A$16:$AC$215,7,0),3)&lt;&gt;RIGHT(VLOOKUP(A103,'Trust - Frontsheet'!$A$16:$AC$215,8,0),3),VLOOKUP(A103,'Trust - Frontsheet'!$A$16:$AC$215,8,0)&lt;&gt;""),"Covid statuses do not match",""))</f>
        <v/>
      </c>
      <c r="K103" s="68" t="str">
        <f t="shared" ca="1" si="1"/>
        <v/>
      </c>
      <c r="L103" s="68" t="str" cm="1">
        <f t="array" aca="1" ref="L103" ca="1">IF(SUMPRODUCT(--('Trust - Frontsheet'!$D112:$AC112=""))&lt;&gt;26,"","This is a blank row")</f>
        <v>This is a blank row</v>
      </c>
    </row>
    <row r="104" spans="1:12" ht="45" customHeight="1" x14ac:dyDescent="0.2">
      <c r="A104" t="str">
        <f ca="1">IF('Trust - Frontsheet'!A113="","",'Trust - Frontsheet'!A113)</f>
        <v/>
      </c>
      <c r="B104" s="68" t="str">
        <f ca="1">IF('Trust - Frontsheet'!A113="","",'Trust - Frontsheet'!D113)</f>
        <v/>
      </c>
      <c r="C104" s="68" t="str">
        <f ca="1">IF(VLOOKUP(A104,'Trust - Frontsheet'!$A$16:$AC$215,5,0)="","",VLOOKUP(A104,'Trust - Frontsheet'!$A$16:$AC$216,5,0))</f>
        <v/>
      </c>
      <c r="D104" s="68" t="str">
        <f ca="1">IF(VLOOKUP(A104,'Trust - Frontsheet'!$A$16:$AC$215,6,0)="","",VLOOKUP(A104,'Trust - Frontsheet'!$A$16:$AC$216,6,0))</f>
        <v/>
      </c>
      <c r="E104" s="69"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8" t="str">
        <f ca="1">IF(A104 = "","",IF('Trust - Frontsheet'!D113="", "Site code not present",""))</f>
        <v/>
      </c>
      <c r="G104" s="68" t="str">
        <f ca="1">IF('Trust - Frontsheet'!D113="","",IF(VLOOKUP(A104,'Trust - Frontsheet'!$A$16:$AC$215,6,0)="","Ward name not present",""))</f>
        <v/>
      </c>
      <c r="H104" s="68" t="str">
        <f ca="1">IF(A104="","",IF(VLOOKUP(A104,'Trust - Frontsheet'!$A$16:$AC$215,7,0)="","Specialty 1 has not been selected",""))</f>
        <v/>
      </c>
      <c r="I104" s="69" t="str">
        <f ca="1">IF(A104="","",IF(OR(COUNTIF(Specialties,VLOOKUP(A104,'Trust - Frontsheet'!$A$16:$AC$215,7,0))=0, AND(COUNTIF(Specialties,VLOOKUP(A104,'Trust - Frontsheet'!$A$16:$AC$215,8,0))=0,VLOOKUP(A104,'Trust - Frontsheet'!$A$16:$AC$215,8,0)&lt;&gt;"")),"You have entered unacceptable specialties.",""))</f>
        <v/>
      </c>
      <c r="J104" s="68" t="str">
        <f ca="1">IF(A104="","",IF(AND(RIGHT(VLOOKUP(A104,'Trust - Frontsheet'!$A$16:$AC$215,7,0),3)&lt;&gt;RIGHT(VLOOKUP(A104,'Trust - Frontsheet'!$A$16:$AC$215,8,0),3),VLOOKUP(A104,'Trust - Frontsheet'!$A$16:$AC$215,8,0)&lt;&gt;""),"Covid statuses do not match",""))</f>
        <v/>
      </c>
      <c r="K104" s="68" t="str">
        <f t="shared" ca="1" si="1"/>
        <v/>
      </c>
      <c r="L104" s="68" t="str" cm="1">
        <f t="array" aca="1" ref="L104" ca="1">IF(SUMPRODUCT(--('Trust - Frontsheet'!$D113:$AC113=""))&lt;&gt;26,"","This is a blank row")</f>
        <v>This is a blank row</v>
      </c>
    </row>
    <row r="105" spans="1:12" ht="45" customHeight="1" x14ac:dyDescent="0.2">
      <c r="A105" t="str">
        <f ca="1">IF('Trust - Frontsheet'!A114="","",'Trust - Frontsheet'!A114)</f>
        <v/>
      </c>
      <c r="B105" s="68" t="str">
        <f ca="1">IF('Trust - Frontsheet'!A114="","",'Trust - Frontsheet'!D114)</f>
        <v/>
      </c>
      <c r="C105" s="68" t="str">
        <f ca="1">IF(VLOOKUP(A105,'Trust - Frontsheet'!$A$16:$AC$215,5,0)="","",VLOOKUP(A105,'Trust - Frontsheet'!$A$16:$AC$216,5,0))</f>
        <v/>
      </c>
      <c r="D105" s="68" t="str">
        <f ca="1">IF(VLOOKUP(A105,'Trust - Frontsheet'!$A$16:$AC$215,6,0)="","",VLOOKUP(A105,'Trust - Frontsheet'!$A$16:$AC$216,6,0))</f>
        <v/>
      </c>
      <c r="E105" s="69"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8" t="str">
        <f ca="1">IF(A105 = "","",IF('Trust - Frontsheet'!D114="", "Site code not present",""))</f>
        <v/>
      </c>
      <c r="G105" s="68" t="str">
        <f ca="1">IF('Trust - Frontsheet'!D114="","",IF(VLOOKUP(A105,'Trust - Frontsheet'!$A$16:$AC$215,6,0)="","Ward name not present",""))</f>
        <v/>
      </c>
      <c r="H105" s="68" t="str">
        <f ca="1">IF(A105="","",IF(VLOOKUP(A105,'Trust - Frontsheet'!$A$16:$AC$215,7,0)="","Specialty 1 has not been selected",""))</f>
        <v/>
      </c>
      <c r="I105" s="69" t="str">
        <f ca="1">IF(A105="","",IF(OR(COUNTIF(Specialties,VLOOKUP(A105,'Trust - Frontsheet'!$A$16:$AC$215,7,0))=0, AND(COUNTIF(Specialties,VLOOKUP(A105,'Trust - Frontsheet'!$A$16:$AC$215,8,0))=0,VLOOKUP(A105,'Trust - Frontsheet'!$A$16:$AC$215,8,0)&lt;&gt;"")),"You have entered unacceptable specialties.",""))</f>
        <v/>
      </c>
      <c r="J105" s="68" t="str">
        <f ca="1">IF(A105="","",IF(AND(RIGHT(VLOOKUP(A105,'Trust - Frontsheet'!$A$16:$AC$215,7,0),3)&lt;&gt;RIGHT(VLOOKUP(A105,'Trust - Frontsheet'!$A$16:$AC$215,8,0),3),VLOOKUP(A105,'Trust - Frontsheet'!$A$16:$AC$215,8,0)&lt;&gt;""),"Covid statuses do not match",""))</f>
        <v/>
      </c>
      <c r="K105" s="68" t="str">
        <f t="shared" ca="1" si="1"/>
        <v/>
      </c>
      <c r="L105" s="68" t="str" cm="1">
        <f t="array" aca="1" ref="L105" ca="1">IF(SUMPRODUCT(--('Trust - Frontsheet'!$D114:$AC114=""))&lt;&gt;26,"","This is a blank row")</f>
        <v>This is a blank row</v>
      </c>
    </row>
    <row r="106" spans="1:12" ht="45" customHeight="1" x14ac:dyDescent="0.2">
      <c r="A106" t="str">
        <f ca="1">IF('Trust - Frontsheet'!A115="","",'Trust - Frontsheet'!A115)</f>
        <v/>
      </c>
      <c r="B106" s="68" t="str">
        <f ca="1">IF('Trust - Frontsheet'!A115="","",'Trust - Frontsheet'!D115)</f>
        <v/>
      </c>
      <c r="C106" s="68" t="str">
        <f ca="1">IF(VLOOKUP(A106,'Trust - Frontsheet'!$A$16:$AC$215,5,0)="","",VLOOKUP(A106,'Trust - Frontsheet'!$A$16:$AC$216,5,0))</f>
        <v/>
      </c>
      <c r="D106" s="68" t="str">
        <f ca="1">IF(VLOOKUP(A106,'Trust - Frontsheet'!$A$16:$AC$215,6,0)="","",VLOOKUP(A106,'Trust - Frontsheet'!$A$16:$AC$216,6,0))</f>
        <v/>
      </c>
      <c r="E106" s="69"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8" t="str">
        <f ca="1">IF(A106 = "","",IF('Trust - Frontsheet'!D115="", "Site code not present",""))</f>
        <v/>
      </c>
      <c r="G106" s="68" t="str">
        <f ca="1">IF('Trust - Frontsheet'!D115="","",IF(VLOOKUP(A106,'Trust - Frontsheet'!$A$16:$AC$215,6,0)="","Ward name not present",""))</f>
        <v/>
      </c>
      <c r="H106" s="68" t="str">
        <f ca="1">IF(A106="","",IF(VLOOKUP(A106,'Trust - Frontsheet'!$A$16:$AC$215,7,0)="","Specialty 1 has not been selected",""))</f>
        <v/>
      </c>
      <c r="I106" s="69" t="str">
        <f ca="1">IF(A106="","",IF(OR(COUNTIF(Specialties,VLOOKUP(A106,'Trust - Frontsheet'!$A$16:$AC$215,7,0))=0, AND(COUNTIF(Specialties,VLOOKUP(A106,'Trust - Frontsheet'!$A$16:$AC$215,8,0))=0,VLOOKUP(A106,'Trust - Frontsheet'!$A$16:$AC$215,8,0)&lt;&gt;"")),"You have entered unacceptable specialties.",""))</f>
        <v/>
      </c>
      <c r="J106" s="68" t="str">
        <f ca="1">IF(A106="","",IF(AND(RIGHT(VLOOKUP(A106,'Trust - Frontsheet'!$A$16:$AC$215,7,0),3)&lt;&gt;RIGHT(VLOOKUP(A106,'Trust - Frontsheet'!$A$16:$AC$215,8,0),3),VLOOKUP(A106,'Trust - Frontsheet'!$A$16:$AC$215,8,0)&lt;&gt;""),"Covid statuses do not match",""))</f>
        <v/>
      </c>
      <c r="K106" s="68" t="str">
        <f t="shared" ca="1" si="1"/>
        <v/>
      </c>
      <c r="L106" s="68" t="str" cm="1">
        <f t="array" aca="1" ref="L106" ca="1">IF(SUMPRODUCT(--('Trust - Frontsheet'!$D115:$AC115=""))&lt;&gt;26,"","This is a blank row")</f>
        <v>This is a blank row</v>
      </c>
    </row>
    <row r="107" spans="1:12" ht="45" customHeight="1" x14ac:dyDescent="0.2">
      <c r="A107" t="str">
        <f ca="1">IF('Trust - Frontsheet'!A116="","",'Trust - Frontsheet'!A116)</f>
        <v/>
      </c>
      <c r="B107" s="68" t="str">
        <f ca="1">IF('Trust - Frontsheet'!A116="","",'Trust - Frontsheet'!D116)</f>
        <v/>
      </c>
      <c r="C107" s="68" t="str">
        <f ca="1">IF(VLOOKUP(A107,'Trust - Frontsheet'!$A$16:$AC$215,5,0)="","",VLOOKUP(A107,'Trust - Frontsheet'!$A$16:$AC$216,5,0))</f>
        <v/>
      </c>
      <c r="D107" s="68" t="str">
        <f ca="1">IF(VLOOKUP(A107,'Trust - Frontsheet'!$A$16:$AC$215,6,0)="","",VLOOKUP(A107,'Trust - Frontsheet'!$A$16:$AC$216,6,0))</f>
        <v/>
      </c>
      <c r="E107" s="69"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8" t="str">
        <f ca="1">IF(A107 = "","",IF('Trust - Frontsheet'!D116="", "Site code not present",""))</f>
        <v/>
      </c>
      <c r="G107" s="68" t="str">
        <f ca="1">IF('Trust - Frontsheet'!D116="","",IF(VLOOKUP(A107,'Trust - Frontsheet'!$A$16:$AC$215,6,0)="","Ward name not present",""))</f>
        <v/>
      </c>
      <c r="H107" s="68" t="str">
        <f ca="1">IF(A107="","",IF(VLOOKUP(A107,'Trust - Frontsheet'!$A$16:$AC$215,7,0)="","Specialty 1 has not been selected",""))</f>
        <v/>
      </c>
      <c r="I107" s="69" t="str">
        <f ca="1">IF(A107="","",IF(OR(COUNTIF(Specialties,VLOOKUP(A107,'Trust - Frontsheet'!$A$16:$AC$215,7,0))=0, AND(COUNTIF(Specialties,VLOOKUP(A107,'Trust - Frontsheet'!$A$16:$AC$215,8,0))=0,VLOOKUP(A107,'Trust - Frontsheet'!$A$16:$AC$215,8,0)&lt;&gt;"")),"You have entered unacceptable specialties.",""))</f>
        <v/>
      </c>
      <c r="J107" s="68" t="str">
        <f ca="1">IF(A107="","",IF(AND(RIGHT(VLOOKUP(A107,'Trust - Frontsheet'!$A$16:$AC$215,7,0),3)&lt;&gt;RIGHT(VLOOKUP(A107,'Trust - Frontsheet'!$A$16:$AC$215,8,0),3),VLOOKUP(A107,'Trust - Frontsheet'!$A$16:$AC$215,8,0)&lt;&gt;""),"Covid statuses do not match",""))</f>
        <v/>
      </c>
      <c r="K107" s="68" t="str">
        <f t="shared" ca="1" si="1"/>
        <v/>
      </c>
      <c r="L107" s="68" t="str" cm="1">
        <f t="array" aca="1" ref="L107" ca="1">IF(SUMPRODUCT(--('Trust - Frontsheet'!$D116:$AC116=""))&lt;&gt;26,"","This is a blank row")</f>
        <v>This is a blank row</v>
      </c>
    </row>
    <row r="108" spans="1:12" ht="45" customHeight="1" x14ac:dyDescent="0.2">
      <c r="A108" t="str">
        <f ca="1">IF('Trust - Frontsheet'!A117="","",'Trust - Frontsheet'!A117)</f>
        <v/>
      </c>
      <c r="B108" s="68" t="str">
        <f ca="1">IF('Trust - Frontsheet'!A117="","",'Trust - Frontsheet'!D117)</f>
        <v/>
      </c>
      <c r="C108" s="68" t="str">
        <f ca="1">IF(VLOOKUP(A108,'Trust - Frontsheet'!$A$16:$AC$215,5,0)="","",VLOOKUP(A108,'Trust - Frontsheet'!$A$16:$AC$216,5,0))</f>
        <v/>
      </c>
      <c r="D108" s="68" t="str">
        <f ca="1">IF(VLOOKUP(A108,'Trust - Frontsheet'!$A$16:$AC$215,6,0)="","",VLOOKUP(A108,'Trust - Frontsheet'!$A$16:$AC$216,6,0))</f>
        <v/>
      </c>
      <c r="E108" s="69"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8" t="str">
        <f ca="1">IF(A108 = "","",IF('Trust - Frontsheet'!D117="", "Site code not present",""))</f>
        <v/>
      </c>
      <c r="G108" s="68" t="str">
        <f ca="1">IF('Trust - Frontsheet'!D117="","",IF(VLOOKUP(A108,'Trust - Frontsheet'!$A$16:$AC$215,6,0)="","Ward name not present",""))</f>
        <v/>
      </c>
      <c r="H108" s="68" t="str">
        <f ca="1">IF(A108="","",IF(VLOOKUP(A108,'Trust - Frontsheet'!$A$16:$AC$215,7,0)="","Specialty 1 has not been selected",""))</f>
        <v/>
      </c>
      <c r="I108" s="69" t="str">
        <f ca="1">IF(A108="","",IF(OR(COUNTIF(Specialties,VLOOKUP(A108,'Trust - Frontsheet'!$A$16:$AC$215,7,0))=0, AND(COUNTIF(Specialties,VLOOKUP(A108,'Trust - Frontsheet'!$A$16:$AC$215,8,0))=0,VLOOKUP(A108,'Trust - Frontsheet'!$A$16:$AC$215,8,0)&lt;&gt;"")),"You have entered unacceptable specialties.",""))</f>
        <v/>
      </c>
      <c r="J108" s="68" t="str">
        <f ca="1">IF(A108="","",IF(AND(RIGHT(VLOOKUP(A108,'Trust - Frontsheet'!$A$16:$AC$215,7,0),3)&lt;&gt;RIGHT(VLOOKUP(A108,'Trust - Frontsheet'!$A$16:$AC$215,8,0),3),VLOOKUP(A108,'Trust - Frontsheet'!$A$16:$AC$215,8,0)&lt;&gt;""),"Covid statuses do not match",""))</f>
        <v/>
      </c>
      <c r="K108" s="68" t="str">
        <f t="shared" ca="1" si="1"/>
        <v/>
      </c>
      <c r="L108" s="68" t="str" cm="1">
        <f t="array" aca="1" ref="L108" ca="1">IF(SUMPRODUCT(--('Trust - Frontsheet'!$D117:$AC117=""))&lt;&gt;26,"","This is a blank row")</f>
        <v>This is a blank row</v>
      </c>
    </row>
    <row r="109" spans="1:12" ht="45" customHeight="1" x14ac:dyDescent="0.2">
      <c r="A109" t="str">
        <f ca="1">IF('Trust - Frontsheet'!A118="","",'Trust - Frontsheet'!A118)</f>
        <v/>
      </c>
      <c r="B109" s="68" t="str">
        <f ca="1">IF('Trust - Frontsheet'!A118="","",'Trust - Frontsheet'!D118)</f>
        <v/>
      </c>
      <c r="C109" s="68" t="str">
        <f ca="1">IF(VLOOKUP(A109,'Trust - Frontsheet'!$A$16:$AC$215,5,0)="","",VLOOKUP(A109,'Trust - Frontsheet'!$A$16:$AC$216,5,0))</f>
        <v/>
      </c>
      <c r="D109" s="68" t="str">
        <f ca="1">IF(VLOOKUP(A109,'Trust - Frontsheet'!$A$16:$AC$215,6,0)="","",VLOOKUP(A109,'Trust - Frontsheet'!$A$16:$AC$216,6,0))</f>
        <v/>
      </c>
      <c r="E109" s="69"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8" t="str">
        <f ca="1">IF(A109 = "","",IF('Trust - Frontsheet'!D118="", "Site code not present",""))</f>
        <v/>
      </c>
      <c r="G109" s="68" t="str">
        <f ca="1">IF('Trust - Frontsheet'!D118="","",IF(VLOOKUP(A109,'Trust - Frontsheet'!$A$16:$AC$215,6,0)="","Ward name not present",""))</f>
        <v/>
      </c>
      <c r="H109" s="68" t="str">
        <f ca="1">IF(A109="","",IF(VLOOKUP(A109,'Trust - Frontsheet'!$A$16:$AC$215,7,0)="","Specialty 1 has not been selected",""))</f>
        <v/>
      </c>
      <c r="I109" s="69" t="str">
        <f ca="1">IF(A109="","",IF(OR(COUNTIF(Specialties,VLOOKUP(A109,'Trust - Frontsheet'!$A$16:$AC$215,7,0))=0, AND(COUNTIF(Specialties,VLOOKUP(A109,'Trust - Frontsheet'!$A$16:$AC$215,8,0))=0,VLOOKUP(A109,'Trust - Frontsheet'!$A$16:$AC$215,8,0)&lt;&gt;"")),"You have entered unacceptable specialties.",""))</f>
        <v/>
      </c>
      <c r="J109" s="68" t="str">
        <f ca="1">IF(A109="","",IF(AND(RIGHT(VLOOKUP(A109,'Trust - Frontsheet'!$A$16:$AC$215,7,0),3)&lt;&gt;RIGHT(VLOOKUP(A109,'Trust - Frontsheet'!$A$16:$AC$215,8,0),3),VLOOKUP(A109,'Trust - Frontsheet'!$A$16:$AC$215,8,0)&lt;&gt;""),"Covid statuses do not match",""))</f>
        <v/>
      </c>
      <c r="K109" s="68" t="str">
        <f t="shared" ca="1" si="1"/>
        <v/>
      </c>
      <c r="L109" s="68" t="str" cm="1">
        <f t="array" aca="1" ref="L109" ca="1">IF(SUMPRODUCT(--('Trust - Frontsheet'!$D118:$AC118=""))&lt;&gt;26,"","This is a blank row")</f>
        <v>This is a blank row</v>
      </c>
    </row>
    <row r="110" spans="1:12" ht="45" customHeight="1" x14ac:dyDescent="0.2">
      <c r="A110" t="str">
        <f ca="1">IF('Trust - Frontsheet'!A119="","",'Trust - Frontsheet'!A119)</f>
        <v/>
      </c>
      <c r="B110" s="68" t="str">
        <f ca="1">IF('Trust - Frontsheet'!A119="","",'Trust - Frontsheet'!D119)</f>
        <v/>
      </c>
      <c r="C110" s="68" t="str">
        <f ca="1">IF(VLOOKUP(A110,'Trust - Frontsheet'!$A$16:$AC$215,5,0)="","",VLOOKUP(A110,'Trust - Frontsheet'!$A$16:$AC$216,5,0))</f>
        <v/>
      </c>
      <c r="D110" s="68" t="str">
        <f ca="1">IF(VLOOKUP(A110,'Trust - Frontsheet'!$A$16:$AC$215,6,0)="","",VLOOKUP(A110,'Trust - Frontsheet'!$A$16:$AC$216,6,0))</f>
        <v/>
      </c>
      <c r="E110" s="69"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8" t="str">
        <f ca="1">IF(A110 = "","",IF('Trust - Frontsheet'!D119="", "Site code not present",""))</f>
        <v/>
      </c>
      <c r="G110" s="68" t="str">
        <f ca="1">IF('Trust - Frontsheet'!D119="","",IF(VLOOKUP(A110,'Trust - Frontsheet'!$A$16:$AC$215,6,0)="","Ward name not present",""))</f>
        <v/>
      </c>
      <c r="H110" s="68" t="str">
        <f ca="1">IF(A110="","",IF(VLOOKUP(A110,'Trust - Frontsheet'!$A$16:$AC$215,7,0)="","Specialty 1 has not been selected",""))</f>
        <v/>
      </c>
      <c r="I110" s="69" t="str">
        <f ca="1">IF(A110="","",IF(OR(COUNTIF(Specialties,VLOOKUP(A110,'Trust - Frontsheet'!$A$16:$AC$215,7,0))=0, AND(COUNTIF(Specialties,VLOOKUP(A110,'Trust - Frontsheet'!$A$16:$AC$215,8,0))=0,VLOOKUP(A110,'Trust - Frontsheet'!$A$16:$AC$215,8,0)&lt;&gt;"")),"You have entered unacceptable specialties.",""))</f>
        <v/>
      </c>
      <c r="J110" s="68" t="str">
        <f ca="1">IF(A110="","",IF(AND(RIGHT(VLOOKUP(A110,'Trust - Frontsheet'!$A$16:$AC$215,7,0),3)&lt;&gt;RIGHT(VLOOKUP(A110,'Trust - Frontsheet'!$A$16:$AC$215,8,0),3),VLOOKUP(A110,'Trust - Frontsheet'!$A$16:$AC$215,8,0)&lt;&gt;""),"Covid statuses do not match",""))</f>
        <v/>
      </c>
      <c r="K110" s="68" t="str">
        <f t="shared" ca="1" si="1"/>
        <v/>
      </c>
      <c r="L110" s="68" t="str" cm="1">
        <f t="array" aca="1" ref="L110" ca="1">IF(SUMPRODUCT(--('Trust - Frontsheet'!$D119:$AC119=""))&lt;&gt;26,"","This is a blank row")</f>
        <v>This is a blank row</v>
      </c>
    </row>
    <row r="111" spans="1:12" ht="45" customHeight="1" x14ac:dyDescent="0.2">
      <c r="A111" t="str">
        <f ca="1">IF('Trust - Frontsheet'!A120="","",'Trust - Frontsheet'!A120)</f>
        <v/>
      </c>
      <c r="B111" s="68" t="str">
        <f ca="1">IF('Trust - Frontsheet'!A120="","",'Trust - Frontsheet'!D120)</f>
        <v/>
      </c>
      <c r="C111" s="68" t="str">
        <f ca="1">IF(VLOOKUP(A111,'Trust - Frontsheet'!$A$16:$AC$215,5,0)="","",VLOOKUP(A111,'Trust - Frontsheet'!$A$16:$AC$216,5,0))</f>
        <v/>
      </c>
      <c r="D111" s="68" t="str">
        <f ca="1">IF(VLOOKUP(A111,'Trust - Frontsheet'!$A$16:$AC$215,6,0)="","",VLOOKUP(A111,'Trust - Frontsheet'!$A$16:$AC$216,6,0))</f>
        <v/>
      </c>
      <c r="E111" s="69"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8" t="str">
        <f ca="1">IF(A111 = "","",IF('Trust - Frontsheet'!D120="", "Site code not present",""))</f>
        <v/>
      </c>
      <c r="G111" s="68" t="str">
        <f ca="1">IF('Trust - Frontsheet'!D120="","",IF(VLOOKUP(A111,'Trust - Frontsheet'!$A$16:$AC$215,6,0)="","Ward name not present",""))</f>
        <v/>
      </c>
      <c r="H111" s="68" t="str">
        <f ca="1">IF(A111="","",IF(VLOOKUP(A111,'Trust - Frontsheet'!$A$16:$AC$215,7,0)="","Specialty 1 has not been selected",""))</f>
        <v/>
      </c>
      <c r="I111" s="69" t="str">
        <f ca="1">IF(A111="","",IF(OR(COUNTIF(Specialties,VLOOKUP(A111,'Trust - Frontsheet'!$A$16:$AC$215,7,0))=0, AND(COUNTIF(Specialties,VLOOKUP(A111,'Trust - Frontsheet'!$A$16:$AC$215,8,0))=0,VLOOKUP(A111,'Trust - Frontsheet'!$A$16:$AC$215,8,0)&lt;&gt;"")),"You have entered unacceptable specialties.",""))</f>
        <v/>
      </c>
      <c r="J111" s="68" t="str">
        <f ca="1">IF(A111="","",IF(AND(RIGHT(VLOOKUP(A111,'Trust - Frontsheet'!$A$16:$AC$215,7,0),3)&lt;&gt;RIGHT(VLOOKUP(A111,'Trust - Frontsheet'!$A$16:$AC$215,8,0),3),VLOOKUP(A111,'Trust - Frontsheet'!$A$16:$AC$215,8,0)&lt;&gt;""),"Covid statuses do not match",""))</f>
        <v/>
      </c>
      <c r="K111" s="68" t="str">
        <f t="shared" ca="1" si="1"/>
        <v/>
      </c>
      <c r="L111" s="68" t="str" cm="1">
        <f t="array" aca="1" ref="L111" ca="1">IF(SUMPRODUCT(--('Trust - Frontsheet'!$D120:$AC120=""))&lt;&gt;26,"","This is a blank row")</f>
        <v>This is a blank row</v>
      </c>
    </row>
    <row r="112" spans="1:12" ht="45" customHeight="1" x14ac:dyDescent="0.2">
      <c r="A112" t="str">
        <f ca="1">IF('Trust - Frontsheet'!A121="","",'Trust - Frontsheet'!A121)</f>
        <v/>
      </c>
      <c r="B112" s="68" t="str">
        <f ca="1">IF('Trust - Frontsheet'!A121="","",'Trust - Frontsheet'!D121)</f>
        <v/>
      </c>
      <c r="C112" s="68" t="str">
        <f ca="1">IF(VLOOKUP(A112,'Trust - Frontsheet'!$A$16:$AC$215,5,0)="","",VLOOKUP(A112,'Trust - Frontsheet'!$A$16:$AC$216,5,0))</f>
        <v/>
      </c>
      <c r="D112" s="68" t="str">
        <f ca="1">IF(VLOOKUP(A112,'Trust - Frontsheet'!$A$16:$AC$215,6,0)="","",VLOOKUP(A112,'Trust - Frontsheet'!$A$16:$AC$216,6,0))</f>
        <v/>
      </c>
      <c r="E112" s="69"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8" t="str">
        <f ca="1">IF(A112 = "","",IF('Trust - Frontsheet'!D121="", "Site code not present",""))</f>
        <v/>
      </c>
      <c r="G112" s="68" t="str">
        <f ca="1">IF('Trust - Frontsheet'!D121="","",IF(VLOOKUP(A112,'Trust - Frontsheet'!$A$16:$AC$215,6,0)="","Ward name not present",""))</f>
        <v/>
      </c>
      <c r="H112" s="68" t="str">
        <f ca="1">IF(A112="","",IF(VLOOKUP(A112,'Trust - Frontsheet'!$A$16:$AC$215,7,0)="","Specialty 1 has not been selected",""))</f>
        <v/>
      </c>
      <c r="I112" s="69" t="str">
        <f ca="1">IF(A112="","",IF(OR(COUNTIF(Specialties,VLOOKUP(A112,'Trust - Frontsheet'!$A$16:$AC$215,7,0))=0, AND(COUNTIF(Specialties,VLOOKUP(A112,'Trust - Frontsheet'!$A$16:$AC$215,8,0))=0,VLOOKUP(A112,'Trust - Frontsheet'!$A$16:$AC$215,8,0)&lt;&gt;"")),"You have entered unacceptable specialties.",""))</f>
        <v/>
      </c>
      <c r="J112" s="68" t="str">
        <f ca="1">IF(A112="","",IF(AND(RIGHT(VLOOKUP(A112,'Trust - Frontsheet'!$A$16:$AC$215,7,0),3)&lt;&gt;RIGHT(VLOOKUP(A112,'Trust - Frontsheet'!$A$16:$AC$215,8,0),3),VLOOKUP(A112,'Trust - Frontsheet'!$A$16:$AC$215,8,0)&lt;&gt;""),"Covid statuses do not match",""))</f>
        <v/>
      </c>
      <c r="K112" s="68" t="str">
        <f t="shared" ca="1" si="1"/>
        <v/>
      </c>
      <c r="L112" s="68" t="str" cm="1">
        <f t="array" aca="1" ref="L112" ca="1">IF(SUMPRODUCT(--('Trust - Frontsheet'!$D121:$AC121=""))&lt;&gt;26,"","This is a blank row")</f>
        <v>This is a blank row</v>
      </c>
    </row>
    <row r="113" spans="1:12" ht="45" customHeight="1" x14ac:dyDescent="0.2">
      <c r="A113" t="str">
        <f ca="1">IF('Trust - Frontsheet'!A122="","",'Trust - Frontsheet'!A122)</f>
        <v/>
      </c>
      <c r="B113" s="68" t="str">
        <f ca="1">IF('Trust - Frontsheet'!A122="","",'Trust - Frontsheet'!D122)</f>
        <v/>
      </c>
      <c r="C113" s="68" t="str">
        <f ca="1">IF(VLOOKUP(A113,'Trust - Frontsheet'!$A$16:$AC$215,5,0)="","",VLOOKUP(A113,'Trust - Frontsheet'!$A$16:$AC$216,5,0))</f>
        <v/>
      </c>
      <c r="D113" s="68" t="str">
        <f ca="1">IF(VLOOKUP(A113,'Trust - Frontsheet'!$A$16:$AC$215,6,0)="","",VLOOKUP(A113,'Trust - Frontsheet'!$A$16:$AC$216,6,0))</f>
        <v/>
      </c>
      <c r="E113" s="69"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8" t="str">
        <f ca="1">IF(A113 = "","",IF('Trust - Frontsheet'!D122="", "Site code not present",""))</f>
        <v/>
      </c>
      <c r="G113" s="68" t="str">
        <f ca="1">IF('Trust - Frontsheet'!D122="","",IF(VLOOKUP(A113,'Trust - Frontsheet'!$A$16:$AC$215,6,0)="","Ward name not present",""))</f>
        <v/>
      </c>
      <c r="H113" s="68" t="str">
        <f ca="1">IF(A113="","",IF(VLOOKUP(A113,'Trust - Frontsheet'!$A$16:$AC$215,7,0)="","Specialty 1 has not been selected",""))</f>
        <v/>
      </c>
      <c r="I113" s="69" t="str">
        <f ca="1">IF(A113="","",IF(OR(COUNTIF(Specialties,VLOOKUP(A113,'Trust - Frontsheet'!$A$16:$AC$215,7,0))=0, AND(COUNTIF(Specialties,VLOOKUP(A113,'Trust - Frontsheet'!$A$16:$AC$215,8,0))=0,VLOOKUP(A113,'Trust - Frontsheet'!$A$16:$AC$215,8,0)&lt;&gt;"")),"You have entered unacceptable specialties.",""))</f>
        <v/>
      </c>
      <c r="J113" s="68" t="str">
        <f ca="1">IF(A113="","",IF(AND(RIGHT(VLOOKUP(A113,'Trust - Frontsheet'!$A$16:$AC$215,7,0),3)&lt;&gt;RIGHT(VLOOKUP(A113,'Trust - Frontsheet'!$A$16:$AC$215,8,0),3),VLOOKUP(A113,'Trust - Frontsheet'!$A$16:$AC$215,8,0)&lt;&gt;""),"Covid statuses do not match",""))</f>
        <v/>
      </c>
      <c r="K113" s="68" t="str">
        <f t="shared" ca="1" si="1"/>
        <v/>
      </c>
      <c r="L113" s="68" t="str" cm="1">
        <f t="array" aca="1" ref="L113" ca="1">IF(SUMPRODUCT(--('Trust - Frontsheet'!$D122:$AC122=""))&lt;&gt;26,"","This is a blank row")</f>
        <v>This is a blank row</v>
      </c>
    </row>
    <row r="114" spans="1:12" ht="45" customHeight="1" x14ac:dyDescent="0.2">
      <c r="A114" t="str">
        <f ca="1">IF('Trust - Frontsheet'!A123="","",'Trust - Frontsheet'!A123)</f>
        <v/>
      </c>
      <c r="B114" s="68" t="str">
        <f ca="1">IF('Trust - Frontsheet'!A123="","",'Trust - Frontsheet'!D123)</f>
        <v/>
      </c>
      <c r="C114" s="68" t="str">
        <f ca="1">IF(VLOOKUP(A114,'Trust - Frontsheet'!$A$16:$AC$215,5,0)="","",VLOOKUP(A114,'Trust - Frontsheet'!$A$16:$AC$216,5,0))</f>
        <v/>
      </c>
      <c r="D114" s="68" t="str">
        <f ca="1">IF(VLOOKUP(A114,'Trust - Frontsheet'!$A$16:$AC$215,6,0)="","",VLOOKUP(A114,'Trust - Frontsheet'!$A$16:$AC$216,6,0))</f>
        <v/>
      </c>
      <c r="E114" s="69"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8" t="str">
        <f ca="1">IF(A114 = "","",IF('Trust - Frontsheet'!D123="", "Site code not present",""))</f>
        <v/>
      </c>
      <c r="G114" s="68" t="str">
        <f ca="1">IF('Trust - Frontsheet'!D123="","",IF(VLOOKUP(A114,'Trust - Frontsheet'!$A$16:$AC$215,6,0)="","Ward name not present",""))</f>
        <v/>
      </c>
      <c r="H114" s="68" t="str">
        <f ca="1">IF(A114="","",IF(VLOOKUP(A114,'Trust - Frontsheet'!$A$16:$AC$215,7,0)="","Specialty 1 has not been selected",""))</f>
        <v/>
      </c>
      <c r="I114" s="69" t="str">
        <f ca="1">IF(A114="","",IF(OR(COUNTIF(Specialties,VLOOKUP(A114,'Trust - Frontsheet'!$A$16:$AC$215,7,0))=0, AND(COUNTIF(Specialties,VLOOKUP(A114,'Trust - Frontsheet'!$A$16:$AC$215,8,0))=0,VLOOKUP(A114,'Trust - Frontsheet'!$A$16:$AC$215,8,0)&lt;&gt;"")),"You have entered unacceptable specialties.",""))</f>
        <v/>
      </c>
      <c r="J114" s="68" t="str">
        <f ca="1">IF(A114="","",IF(AND(RIGHT(VLOOKUP(A114,'Trust - Frontsheet'!$A$16:$AC$215,7,0),3)&lt;&gt;RIGHT(VLOOKUP(A114,'Trust - Frontsheet'!$A$16:$AC$215,8,0),3),VLOOKUP(A114,'Trust - Frontsheet'!$A$16:$AC$215,8,0)&lt;&gt;""),"Covid statuses do not match",""))</f>
        <v/>
      </c>
      <c r="K114" s="68" t="str">
        <f t="shared" ca="1" si="1"/>
        <v/>
      </c>
      <c r="L114" s="68" t="str" cm="1">
        <f t="array" aca="1" ref="L114" ca="1">IF(SUMPRODUCT(--('Trust - Frontsheet'!$D123:$AC123=""))&lt;&gt;26,"","This is a blank row")</f>
        <v>This is a blank row</v>
      </c>
    </row>
    <row r="115" spans="1:12" ht="45" customHeight="1" x14ac:dyDescent="0.2">
      <c r="A115" t="str">
        <f ca="1">IF('Trust - Frontsheet'!A124="","",'Trust - Frontsheet'!A124)</f>
        <v/>
      </c>
      <c r="B115" s="68" t="str">
        <f ca="1">IF('Trust - Frontsheet'!A124="","",'Trust - Frontsheet'!D124)</f>
        <v/>
      </c>
      <c r="C115" s="68" t="str">
        <f ca="1">IF(VLOOKUP(A115,'Trust - Frontsheet'!$A$16:$AC$215,5,0)="","",VLOOKUP(A115,'Trust - Frontsheet'!$A$16:$AC$216,5,0))</f>
        <v/>
      </c>
      <c r="D115" s="68" t="str">
        <f ca="1">IF(VLOOKUP(A115,'Trust - Frontsheet'!$A$16:$AC$215,6,0)="","",VLOOKUP(A115,'Trust - Frontsheet'!$A$16:$AC$216,6,0))</f>
        <v/>
      </c>
      <c r="E115" s="69"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8" t="str">
        <f ca="1">IF(A115 = "","",IF('Trust - Frontsheet'!D124="", "Site code not present",""))</f>
        <v/>
      </c>
      <c r="G115" s="68" t="str">
        <f ca="1">IF('Trust - Frontsheet'!D124="","",IF(VLOOKUP(A115,'Trust - Frontsheet'!$A$16:$AC$215,6,0)="","Ward name not present",""))</f>
        <v/>
      </c>
      <c r="H115" s="68" t="str">
        <f ca="1">IF(A115="","",IF(VLOOKUP(A115,'Trust - Frontsheet'!$A$16:$AC$215,7,0)="","Specialty 1 has not been selected",""))</f>
        <v/>
      </c>
      <c r="I115" s="69" t="str">
        <f ca="1">IF(A115="","",IF(OR(COUNTIF(Specialties,VLOOKUP(A115,'Trust - Frontsheet'!$A$16:$AC$215,7,0))=0, AND(COUNTIF(Specialties,VLOOKUP(A115,'Trust - Frontsheet'!$A$16:$AC$215,8,0))=0,VLOOKUP(A115,'Trust - Frontsheet'!$A$16:$AC$215,8,0)&lt;&gt;"")),"You have entered unacceptable specialties.",""))</f>
        <v/>
      </c>
      <c r="J115" s="68" t="str">
        <f ca="1">IF(A115="","",IF(AND(RIGHT(VLOOKUP(A115,'Trust - Frontsheet'!$A$16:$AC$215,7,0),3)&lt;&gt;RIGHT(VLOOKUP(A115,'Trust - Frontsheet'!$A$16:$AC$215,8,0),3),VLOOKUP(A115,'Trust - Frontsheet'!$A$16:$AC$215,8,0)&lt;&gt;""),"Covid statuses do not match",""))</f>
        <v/>
      </c>
      <c r="K115" s="68" t="str">
        <f t="shared" ca="1" si="1"/>
        <v/>
      </c>
      <c r="L115" s="68" t="str" cm="1">
        <f t="array" aca="1" ref="L115" ca="1">IF(SUMPRODUCT(--('Trust - Frontsheet'!$D124:$AC124=""))&lt;&gt;26,"","This is a blank row")</f>
        <v>This is a blank row</v>
      </c>
    </row>
    <row r="116" spans="1:12" ht="45" customHeight="1" x14ac:dyDescent="0.2">
      <c r="A116" t="str">
        <f ca="1">IF('Trust - Frontsheet'!A125="","",'Trust - Frontsheet'!A125)</f>
        <v/>
      </c>
      <c r="B116" s="68" t="str">
        <f ca="1">IF('Trust - Frontsheet'!A125="","",'Trust - Frontsheet'!D125)</f>
        <v/>
      </c>
      <c r="C116" s="68" t="str">
        <f ca="1">IF(VLOOKUP(A116,'Trust - Frontsheet'!$A$16:$AC$215,5,0)="","",VLOOKUP(A116,'Trust - Frontsheet'!$A$16:$AC$216,5,0))</f>
        <v/>
      </c>
      <c r="D116" s="68" t="str">
        <f ca="1">IF(VLOOKUP(A116,'Trust - Frontsheet'!$A$16:$AC$215,6,0)="","",VLOOKUP(A116,'Trust - Frontsheet'!$A$16:$AC$216,6,0))</f>
        <v/>
      </c>
      <c r="E116" s="69"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8" t="str">
        <f ca="1">IF(A116 = "","",IF('Trust - Frontsheet'!D125="", "Site code not present",""))</f>
        <v/>
      </c>
      <c r="G116" s="68" t="str">
        <f ca="1">IF('Trust - Frontsheet'!D125="","",IF(VLOOKUP(A116,'Trust - Frontsheet'!$A$16:$AC$215,6,0)="","Ward name not present",""))</f>
        <v/>
      </c>
      <c r="H116" s="68" t="str">
        <f ca="1">IF(A116="","",IF(VLOOKUP(A116,'Trust - Frontsheet'!$A$16:$AC$215,7,0)="","Specialty 1 has not been selected",""))</f>
        <v/>
      </c>
      <c r="I116" s="69" t="str">
        <f ca="1">IF(A116="","",IF(OR(COUNTIF(Specialties,VLOOKUP(A116,'Trust - Frontsheet'!$A$16:$AC$215,7,0))=0, AND(COUNTIF(Specialties,VLOOKUP(A116,'Trust - Frontsheet'!$A$16:$AC$215,8,0))=0,VLOOKUP(A116,'Trust - Frontsheet'!$A$16:$AC$215,8,0)&lt;&gt;"")),"You have entered unacceptable specialties.",""))</f>
        <v/>
      </c>
      <c r="J116" s="68" t="str">
        <f ca="1">IF(A116="","",IF(AND(RIGHT(VLOOKUP(A116,'Trust - Frontsheet'!$A$16:$AC$215,7,0),3)&lt;&gt;RIGHT(VLOOKUP(A116,'Trust - Frontsheet'!$A$16:$AC$215,8,0),3),VLOOKUP(A116,'Trust - Frontsheet'!$A$16:$AC$215,8,0)&lt;&gt;""),"Covid statuses do not match",""))</f>
        <v/>
      </c>
      <c r="K116" s="68" t="str">
        <f t="shared" ca="1" si="1"/>
        <v/>
      </c>
      <c r="L116" s="68" t="str" cm="1">
        <f t="array" aca="1" ref="L116" ca="1">IF(SUMPRODUCT(--('Trust - Frontsheet'!$D125:$AC125=""))&lt;&gt;26,"","This is a blank row")</f>
        <v>This is a blank row</v>
      </c>
    </row>
    <row r="117" spans="1:12" ht="45" customHeight="1" x14ac:dyDescent="0.2">
      <c r="A117" t="str">
        <f ca="1">IF('Trust - Frontsheet'!A126="","",'Trust - Frontsheet'!A126)</f>
        <v/>
      </c>
      <c r="B117" s="68" t="str">
        <f ca="1">IF('Trust - Frontsheet'!A126="","",'Trust - Frontsheet'!D126)</f>
        <v/>
      </c>
      <c r="C117" s="68" t="str">
        <f ca="1">IF(VLOOKUP(A117,'Trust - Frontsheet'!$A$16:$AC$215,5,0)="","",VLOOKUP(A117,'Trust - Frontsheet'!$A$16:$AC$216,5,0))</f>
        <v/>
      </c>
      <c r="D117" s="68" t="str">
        <f ca="1">IF(VLOOKUP(A117,'Trust - Frontsheet'!$A$16:$AC$215,6,0)="","",VLOOKUP(A117,'Trust - Frontsheet'!$A$16:$AC$216,6,0))</f>
        <v/>
      </c>
      <c r="E117" s="69"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8" t="str">
        <f ca="1">IF(A117 = "","",IF('Trust - Frontsheet'!D126="", "Site code not present",""))</f>
        <v/>
      </c>
      <c r="G117" s="68" t="str">
        <f ca="1">IF('Trust - Frontsheet'!D126="","",IF(VLOOKUP(A117,'Trust - Frontsheet'!$A$16:$AC$215,6,0)="","Ward name not present",""))</f>
        <v/>
      </c>
      <c r="H117" s="68" t="str">
        <f ca="1">IF(A117="","",IF(VLOOKUP(A117,'Trust - Frontsheet'!$A$16:$AC$215,7,0)="","Specialty 1 has not been selected",""))</f>
        <v/>
      </c>
      <c r="I117" s="69" t="str">
        <f ca="1">IF(A117="","",IF(OR(COUNTIF(Specialties,VLOOKUP(A117,'Trust - Frontsheet'!$A$16:$AC$215,7,0))=0, AND(COUNTIF(Specialties,VLOOKUP(A117,'Trust - Frontsheet'!$A$16:$AC$215,8,0))=0,VLOOKUP(A117,'Trust - Frontsheet'!$A$16:$AC$215,8,0)&lt;&gt;"")),"You have entered unacceptable specialties.",""))</f>
        <v/>
      </c>
      <c r="J117" s="68" t="str">
        <f ca="1">IF(A117="","",IF(AND(RIGHT(VLOOKUP(A117,'Trust - Frontsheet'!$A$16:$AC$215,7,0),3)&lt;&gt;RIGHT(VLOOKUP(A117,'Trust - Frontsheet'!$A$16:$AC$215,8,0),3),VLOOKUP(A117,'Trust - Frontsheet'!$A$16:$AC$215,8,0)&lt;&gt;""),"Covid statuses do not match",""))</f>
        <v/>
      </c>
      <c r="K117" s="68" t="str">
        <f t="shared" ca="1" si="1"/>
        <v/>
      </c>
      <c r="L117" s="68" t="str" cm="1">
        <f t="array" aca="1" ref="L117" ca="1">IF(SUMPRODUCT(--('Trust - Frontsheet'!$D126:$AC126=""))&lt;&gt;26,"","This is a blank row")</f>
        <v>This is a blank row</v>
      </c>
    </row>
    <row r="118" spans="1:12" ht="45" customHeight="1" x14ac:dyDescent="0.2">
      <c r="A118" t="str">
        <f ca="1">IF('Trust - Frontsheet'!A127="","",'Trust - Frontsheet'!A127)</f>
        <v/>
      </c>
      <c r="B118" s="68" t="str">
        <f ca="1">IF('Trust - Frontsheet'!A127="","",'Trust - Frontsheet'!D127)</f>
        <v/>
      </c>
      <c r="C118" s="68" t="str">
        <f ca="1">IF(VLOOKUP(A118,'Trust - Frontsheet'!$A$16:$AC$215,5,0)="","",VLOOKUP(A118,'Trust - Frontsheet'!$A$16:$AC$216,5,0))</f>
        <v/>
      </c>
      <c r="D118" s="68" t="str">
        <f ca="1">IF(VLOOKUP(A118,'Trust - Frontsheet'!$A$16:$AC$215,6,0)="","",VLOOKUP(A118,'Trust - Frontsheet'!$A$16:$AC$216,6,0))</f>
        <v/>
      </c>
      <c r="E118" s="69"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8" t="str">
        <f ca="1">IF(A118 = "","",IF('Trust - Frontsheet'!D127="", "Site code not present",""))</f>
        <v/>
      </c>
      <c r="G118" s="68" t="str">
        <f ca="1">IF('Trust - Frontsheet'!D127="","",IF(VLOOKUP(A118,'Trust - Frontsheet'!$A$16:$AC$215,6,0)="","Ward name not present",""))</f>
        <v/>
      </c>
      <c r="H118" s="68" t="str">
        <f ca="1">IF(A118="","",IF(VLOOKUP(A118,'Trust - Frontsheet'!$A$16:$AC$215,7,0)="","Specialty 1 has not been selected",""))</f>
        <v/>
      </c>
      <c r="I118" s="69" t="str">
        <f ca="1">IF(A118="","",IF(OR(COUNTIF(Specialties,VLOOKUP(A118,'Trust - Frontsheet'!$A$16:$AC$215,7,0))=0, AND(COUNTIF(Specialties,VLOOKUP(A118,'Trust - Frontsheet'!$A$16:$AC$215,8,0))=0,VLOOKUP(A118,'Trust - Frontsheet'!$A$16:$AC$215,8,0)&lt;&gt;"")),"You have entered unacceptable specialties.",""))</f>
        <v/>
      </c>
      <c r="J118" s="68" t="str">
        <f ca="1">IF(A118="","",IF(AND(RIGHT(VLOOKUP(A118,'Trust - Frontsheet'!$A$16:$AC$215,7,0),3)&lt;&gt;RIGHT(VLOOKUP(A118,'Trust - Frontsheet'!$A$16:$AC$215,8,0),3),VLOOKUP(A118,'Trust - Frontsheet'!$A$16:$AC$215,8,0)&lt;&gt;""),"Covid statuses do not match",""))</f>
        <v/>
      </c>
      <c r="K118" s="68" t="str">
        <f t="shared" ca="1" si="1"/>
        <v/>
      </c>
      <c r="L118" s="68" t="str" cm="1">
        <f t="array" aca="1" ref="L118" ca="1">IF(SUMPRODUCT(--('Trust - Frontsheet'!$D127:$AC127=""))&lt;&gt;26,"","This is a blank row")</f>
        <v>This is a blank row</v>
      </c>
    </row>
    <row r="119" spans="1:12" ht="45" customHeight="1" x14ac:dyDescent="0.2">
      <c r="A119" t="str">
        <f ca="1">IF('Trust - Frontsheet'!A128="","",'Trust - Frontsheet'!A128)</f>
        <v/>
      </c>
      <c r="B119" s="68" t="str">
        <f ca="1">IF('Trust - Frontsheet'!A128="","",'Trust - Frontsheet'!D128)</f>
        <v/>
      </c>
      <c r="C119" s="68" t="str">
        <f ca="1">IF(VLOOKUP(A119,'Trust - Frontsheet'!$A$16:$AC$215,5,0)="","",VLOOKUP(A119,'Trust - Frontsheet'!$A$16:$AC$216,5,0))</f>
        <v/>
      </c>
      <c r="D119" s="68" t="str">
        <f ca="1">IF(VLOOKUP(A119,'Trust - Frontsheet'!$A$16:$AC$215,6,0)="","",VLOOKUP(A119,'Trust - Frontsheet'!$A$16:$AC$216,6,0))</f>
        <v/>
      </c>
      <c r="E119" s="69"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8" t="str">
        <f ca="1">IF(A119 = "","",IF('Trust - Frontsheet'!D128="", "Site code not present",""))</f>
        <v/>
      </c>
      <c r="G119" s="68" t="str">
        <f ca="1">IF('Trust - Frontsheet'!D128="","",IF(VLOOKUP(A119,'Trust - Frontsheet'!$A$16:$AC$215,6,0)="","Ward name not present",""))</f>
        <v/>
      </c>
      <c r="H119" s="68" t="str">
        <f ca="1">IF(A119="","",IF(VLOOKUP(A119,'Trust - Frontsheet'!$A$16:$AC$215,7,0)="","Specialty 1 has not been selected",""))</f>
        <v/>
      </c>
      <c r="I119" s="69" t="str">
        <f ca="1">IF(A119="","",IF(OR(COUNTIF(Specialties,VLOOKUP(A119,'Trust - Frontsheet'!$A$16:$AC$215,7,0))=0, AND(COUNTIF(Specialties,VLOOKUP(A119,'Trust - Frontsheet'!$A$16:$AC$215,8,0))=0,VLOOKUP(A119,'Trust - Frontsheet'!$A$16:$AC$215,8,0)&lt;&gt;"")),"You have entered unacceptable specialties.",""))</f>
        <v/>
      </c>
      <c r="J119" s="68" t="str">
        <f ca="1">IF(A119="","",IF(AND(RIGHT(VLOOKUP(A119,'Trust - Frontsheet'!$A$16:$AC$215,7,0),3)&lt;&gt;RIGHT(VLOOKUP(A119,'Trust - Frontsheet'!$A$16:$AC$215,8,0),3),VLOOKUP(A119,'Trust - Frontsheet'!$A$16:$AC$215,8,0)&lt;&gt;""),"Covid statuses do not match",""))</f>
        <v/>
      </c>
      <c r="K119" s="68" t="str">
        <f t="shared" ca="1" si="1"/>
        <v/>
      </c>
      <c r="L119" s="68" t="str" cm="1">
        <f t="array" aca="1" ref="L119" ca="1">IF(SUMPRODUCT(--('Trust - Frontsheet'!$D128:$AC128=""))&lt;&gt;26,"","This is a blank row")</f>
        <v>This is a blank row</v>
      </c>
    </row>
    <row r="120" spans="1:12" ht="45" customHeight="1" x14ac:dyDescent="0.2">
      <c r="A120" t="str">
        <f ca="1">IF('Trust - Frontsheet'!A129="","",'Trust - Frontsheet'!A129)</f>
        <v/>
      </c>
      <c r="B120" s="68" t="str">
        <f ca="1">IF('Trust - Frontsheet'!A129="","",'Trust - Frontsheet'!D129)</f>
        <v/>
      </c>
      <c r="C120" s="68" t="str">
        <f ca="1">IF(VLOOKUP(A120,'Trust - Frontsheet'!$A$16:$AC$215,5,0)="","",VLOOKUP(A120,'Trust - Frontsheet'!$A$16:$AC$216,5,0))</f>
        <v/>
      </c>
      <c r="D120" s="68" t="str">
        <f ca="1">IF(VLOOKUP(A120,'Trust - Frontsheet'!$A$16:$AC$215,6,0)="","",VLOOKUP(A120,'Trust - Frontsheet'!$A$16:$AC$216,6,0))</f>
        <v/>
      </c>
      <c r="E120" s="69"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8" t="str">
        <f ca="1">IF(A120 = "","",IF('Trust - Frontsheet'!D129="", "Site code not present",""))</f>
        <v/>
      </c>
      <c r="G120" s="68" t="str">
        <f ca="1">IF('Trust - Frontsheet'!D129="","",IF(VLOOKUP(A120,'Trust - Frontsheet'!$A$16:$AC$215,6,0)="","Ward name not present",""))</f>
        <v/>
      </c>
      <c r="H120" s="68" t="str">
        <f ca="1">IF(A120="","",IF(VLOOKUP(A120,'Trust - Frontsheet'!$A$16:$AC$215,7,0)="","Specialty 1 has not been selected",""))</f>
        <v/>
      </c>
      <c r="I120" s="69" t="str">
        <f ca="1">IF(A120="","",IF(OR(COUNTIF(Specialties,VLOOKUP(A120,'Trust - Frontsheet'!$A$16:$AC$215,7,0))=0, AND(COUNTIF(Specialties,VLOOKUP(A120,'Trust - Frontsheet'!$A$16:$AC$215,8,0))=0,VLOOKUP(A120,'Trust - Frontsheet'!$A$16:$AC$215,8,0)&lt;&gt;"")),"You have entered unacceptable specialties.",""))</f>
        <v/>
      </c>
      <c r="J120" s="68" t="str">
        <f ca="1">IF(A120="","",IF(AND(RIGHT(VLOOKUP(A120,'Trust - Frontsheet'!$A$16:$AC$215,7,0),3)&lt;&gt;RIGHT(VLOOKUP(A120,'Trust - Frontsheet'!$A$16:$AC$215,8,0),3),VLOOKUP(A120,'Trust - Frontsheet'!$A$16:$AC$215,8,0)&lt;&gt;""),"Covid statuses do not match",""))</f>
        <v/>
      </c>
      <c r="K120" s="68" t="str">
        <f t="shared" ca="1" si="1"/>
        <v/>
      </c>
      <c r="L120" s="68" t="str" cm="1">
        <f t="array" aca="1" ref="L120" ca="1">IF(SUMPRODUCT(--('Trust - Frontsheet'!$D129:$AC129=""))&lt;&gt;26,"","This is a blank row")</f>
        <v>This is a blank row</v>
      </c>
    </row>
    <row r="121" spans="1:12" ht="45" customHeight="1" x14ac:dyDescent="0.2">
      <c r="A121" t="str">
        <f ca="1">IF('Trust - Frontsheet'!A130="","",'Trust - Frontsheet'!A130)</f>
        <v/>
      </c>
      <c r="B121" s="68" t="str">
        <f ca="1">IF('Trust - Frontsheet'!A130="","",'Trust - Frontsheet'!D130)</f>
        <v/>
      </c>
      <c r="C121" s="68" t="str">
        <f ca="1">IF(VLOOKUP(A121,'Trust - Frontsheet'!$A$16:$AC$215,5,0)="","",VLOOKUP(A121,'Trust - Frontsheet'!$A$16:$AC$216,5,0))</f>
        <v/>
      </c>
      <c r="D121" s="68" t="str">
        <f ca="1">IF(VLOOKUP(A121,'Trust - Frontsheet'!$A$16:$AC$215,6,0)="","",VLOOKUP(A121,'Trust - Frontsheet'!$A$16:$AC$216,6,0))</f>
        <v/>
      </c>
      <c r="E121" s="69"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8" t="str">
        <f ca="1">IF(A121 = "","",IF('Trust - Frontsheet'!D130="", "Site code not present",""))</f>
        <v/>
      </c>
      <c r="G121" s="68" t="str">
        <f ca="1">IF('Trust - Frontsheet'!D130="","",IF(VLOOKUP(A121,'Trust - Frontsheet'!$A$16:$AC$215,6,0)="","Ward name not present",""))</f>
        <v/>
      </c>
      <c r="H121" s="68" t="str">
        <f ca="1">IF(A121="","",IF(VLOOKUP(A121,'Trust - Frontsheet'!$A$16:$AC$215,7,0)="","Specialty 1 has not been selected",""))</f>
        <v/>
      </c>
      <c r="I121" s="69" t="str">
        <f ca="1">IF(A121="","",IF(OR(COUNTIF(Specialties,VLOOKUP(A121,'Trust - Frontsheet'!$A$16:$AC$215,7,0))=0, AND(COUNTIF(Specialties,VLOOKUP(A121,'Trust - Frontsheet'!$A$16:$AC$215,8,0))=0,VLOOKUP(A121,'Trust - Frontsheet'!$A$16:$AC$215,8,0)&lt;&gt;"")),"You have entered unacceptable specialties.",""))</f>
        <v/>
      </c>
      <c r="J121" s="68" t="str">
        <f ca="1">IF(A121="","",IF(AND(RIGHT(VLOOKUP(A121,'Trust - Frontsheet'!$A$16:$AC$215,7,0),3)&lt;&gt;RIGHT(VLOOKUP(A121,'Trust - Frontsheet'!$A$16:$AC$215,8,0),3),VLOOKUP(A121,'Trust - Frontsheet'!$A$16:$AC$215,8,0)&lt;&gt;""),"Covid statuses do not match",""))</f>
        <v/>
      </c>
      <c r="K121" s="68" t="str">
        <f t="shared" ca="1" si="1"/>
        <v/>
      </c>
      <c r="L121" s="68" t="str" cm="1">
        <f t="array" aca="1" ref="L121" ca="1">IF(SUMPRODUCT(--('Trust - Frontsheet'!$D130:$AC130=""))&lt;&gt;26,"","This is a blank row")</f>
        <v>This is a blank row</v>
      </c>
    </row>
    <row r="122" spans="1:12" ht="45" customHeight="1" x14ac:dyDescent="0.2">
      <c r="A122" t="str">
        <f ca="1">IF('Trust - Frontsheet'!A131="","",'Trust - Frontsheet'!A131)</f>
        <v/>
      </c>
      <c r="B122" s="68" t="str">
        <f ca="1">IF('Trust - Frontsheet'!A131="","",'Trust - Frontsheet'!D131)</f>
        <v/>
      </c>
      <c r="C122" s="68" t="str">
        <f ca="1">IF(VLOOKUP(A122,'Trust - Frontsheet'!$A$16:$AC$215,5,0)="","",VLOOKUP(A122,'Trust - Frontsheet'!$A$16:$AC$216,5,0))</f>
        <v/>
      </c>
      <c r="D122" s="68" t="str">
        <f ca="1">IF(VLOOKUP(A122,'Trust - Frontsheet'!$A$16:$AC$215,6,0)="","",VLOOKUP(A122,'Trust - Frontsheet'!$A$16:$AC$216,6,0))</f>
        <v/>
      </c>
      <c r="E122" s="69"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8" t="str">
        <f ca="1">IF(A122 = "","",IF('Trust - Frontsheet'!D131="", "Site code not present",""))</f>
        <v/>
      </c>
      <c r="G122" s="68" t="str">
        <f ca="1">IF('Trust - Frontsheet'!D131="","",IF(VLOOKUP(A122,'Trust - Frontsheet'!$A$16:$AC$215,6,0)="","Ward name not present",""))</f>
        <v/>
      </c>
      <c r="H122" s="68" t="str">
        <f ca="1">IF(A122="","",IF(VLOOKUP(A122,'Trust - Frontsheet'!$A$16:$AC$215,7,0)="","Specialty 1 has not been selected",""))</f>
        <v/>
      </c>
      <c r="I122" s="69" t="str">
        <f ca="1">IF(A122="","",IF(OR(COUNTIF(Specialties,VLOOKUP(A122,'Trust - Frontsheet'!$A$16:$AC$215,7,0))=0, AND(COUNTIF(Specialties,VLOOKUP(A122,'Trust - Frontsheet'!$A$16:$AC$215,8,0))=0,VLOOKUP(A122,'Trust - Frontsheet'!$A$16:$AC$215,8,0)&lt;&gt;"")),"You have entered unacceptable specialties.",""))</f>
        <v/>
      </c>
      <c r="J122" s="68" t="str">
        <f ca="1">IF(A122="","",IF(AND(RIGHT(VLOOKUP(A122,'Trust - Frontsheet'!$A$16:$AC$215,7,0),3)&lt;&gt;RIGHT(VLOOKUP(A122,'Trust - Frontsheet'!$A$16:$AC$215,8,0),3),VLOOKUP(A122,'Trust - Frontsheet'!$A$16:$AC$215,8,0)&lt;&gt;""),"Covid statuses do not match",""))</f>
        <v/>
      </c>
      <c r="K122" s="68" t="str">
        <f t="shared" ca="1" si="1"/>
        <v/>
      </c>
      <c r="L122" s="68" t="str" cm="1">
        <f t="array" aca="1" ref="L122" ca="1">IF(SUMPRODUCT(--('Trust - Frontsheet'!$D131:$AC131=""))&lt;&gt;26,"","This is a blank row")</f>
        <v>This is a blank row</v>
      </c>
    </row>
    <row r="123" spans="1:12" ht="45" customHeight="1" x14ac:dyDescent="0.2">
      <c r="A123" t="str">
        <f ca="1">IF('Trust - Frontsheet'!A132="","",'Trust - Frontsheet'!A132)</f>
        <v/>
      </c>
      <c r="B123" s="68" t="str">
        <f ca="1">IF('Trust - Frontsheet'!A132="","",'Trust - Frontsheet'!D132)</f>
        <v/>
      </c>
      <c r="C123" s="68" t="str">
        <f ca="1">IF(VLOOKUP(A123,'Trust - Frontsheet'!$A$16:$AC$215,5,0)="","",VLOOKUP(A123,'Trust - Frontsheet'!$A$16:$AC$216,5,0))</f>
        <v/>
      </c>
      <c r="D123" s="68" t="str">
        <f ca="1">IF(VLOOKUP(A123,'Trust - Frontsheet'!$A$16:$AC$215,6,0)="","",VLOOKUP(A123,'Trust - Frontsheet'!$A$16:$AC$216,6,0))</f>
        <v/>
      </c>
      <c r="E123" s="69"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8" t="str">
        <f ca="1">IF(A123 = "","",IF('Trust - Frontsheet'!D132="", "Site code not present",""))</f>
        <v/>
      </c>
      <c r="G123" s="68" t="str">
        <f ca="1">IF('Trust - Frontsheet'!D132="","",IF(VLOOKUP(A123,'Trust - Frontsheet'!$A$16:$AC$215,6,0)="","Ward name not present",""))</f>
        <v/>
      </c>
      <c r="H123" s="68" t="str">
        <f ca="1">IF(A123="","",IF(VLOOKUP(A123,'Trust - Frontsheet'!$A$16:$AC$215,7,0)="","Specialty 1 has not been selected",""))</f>
        <v/>
      </c>
      <c r="I123" s="69" t="str">
        <f ca="1">IF(A123="","",IF(OR(COUNTIF(Specialties,VLOOKUP(A123,'Trust - Frontsheet'!$A$16:$AC$215,7,0))=0, AND(COUNTIF(Specialties,VLOOKUP(A123,'Trust - Frontsheet'!$A$16:$AC$215,8,0))=0,VLOOKUP(A123,'Trust - Frontsheet'!$A$16:$AC$215,8,0)&lt;&gt;"")),"You have entered unacceptable specialties.",""))</f>
        <v/>
      </c>
      <c r="J123" s="68" t="str">
        <f ca="1">IF(A123="","",IF(AND(RIGHT(VLOOKUP(A123,'Trust - Frontsheet'!$A$16:$AC$215,7,0),3)&lt;&gt;RIGHT(VLOOKUP(A123,'Trust - Frontsheet'!$A$16:$AC$215,8,0),3),VLOOKUP(A123,'Trust - Frontsheet'!$A$16:$AC$215,8,0)&lt;&gt;""),"Covid statuses do not match",""))</f>
        <v/>
      </c>
      <c r="K123" s="68" t="str">
        <f t="shared" ca="1" si="1"/>
        <v/>
      </c>
      <c r="L123" s="68" t="str" cm="1">
        <f t="array" aca="1" ref="L123" ca="1">IF(SUMPRODUCT(--('Trust - Frontsheet'!$D132:$AC132=""))&lt;&gt;26,"","This is a blank row")</f>
        <v>This is a blank row</v>
      </c>
    </row>
    <row r="124" spans="1:12" ht="45" customHeight="1" x14ac:dyDescent="0.2">
      <c r="A124" t="str">
        <f ca="1">IF('Trust - Frontsheet'!A133="","",'Trust - Frontsheet'!A133)</f>
        <v/>
      </c>
      <c r="B124" s="68" t="str">
        <f ca="1">IF('Trust - Frontsheet'!A133="","",'Trust - Frontsheet'!D133)</f>
        <v/>
      </c>
      <c r="C124" s="68" t="str">
        <f ca="1">IF(VLOOKUP(A124,'Trust - Frontsheet'!$A$16:$AC$215,5,0)="","",VLOOKUP(A124,'Trust - Frontsheet'!$A$16:$AC$216,5,0))</f>
        <v/>
      </c>
      <c r="D124" s="68" t="str">
        <f ca="1">IF(VLOOKUP(A124,'Trust - Frontsheet'!$A$16:$AC$215,6,0)="","",VLOOKUP(A124,'Trust - Frontsheet'!$A$16:$AC$216,6,0))</f>
        <v/>
      </c>
      <c r="E124" s="69"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8" t="str">
        <f ca="1">IF(A124 = "","",IF('Trust - Frontsheet'!D133="", "Site code not present",""))</f>
        <v/>
      </c>
      <c r="G124" s="68" t="str">
        <f ca="1">IF('Trust - Frontsheet'!D133="","",IF(VLOOKUP(A124,'Trust - Frontsheet'!$A$16:$AC$215,6,0)="","Ward name not present",""))</f>
        <v/>
      </c>
      <c r="H124" s="68" t="str">
        <f ca="1">IF(A124="","",IF(VLOOKUP(A124,'Trust - Frontsheet'!$A$16:$AC$215,7,0)="","Specialty 1 has not been selected",""))</f>
        <v/>
      </c>
      <c r="I124" s="69" t="str">
        <f ca="1">IF(A124="","",IF(OR(COUNTIF(Specialties,VLOOKUP(A124,'Trust - Frontsheet'!$A$16:$AC$215,7,0))=0, AND(COUNTIF(Specialties,VLOOKUP(A124,'Trust - Frontsheet'!$A$16:$AC$215,8,0))=0,VLOOKUP(A124,'Trust - Frontsheet'!$A$16:$AC$215,8,0)&lt;&gt;"")),"You have entered unacceptable specialties.",""))</f>
        <v/>
      </c>
      <c r="J124" s="68" t="str">
        <f ca="1">IF(A124="","",IF(AND(RIGHT(VLOOKUP(A124,'Trust - Frontsheet'!$A$16:$AC$215,7,0),3)&lt;&gt;RIGHT(VLOOKUP(A124,'Trust - Frontsheet'!$A$16:$AC$215,8,0),3),VLOOKUP(A124,'Trust - Frontsheet'!$A$16:$AC$215,8,0)&lt;&gt;""),"Covid statuses do not match",""))</f>
        <v/>
      </c>
      <c r="K124" s="68" t="str">
        <f t="shared" ca="1" si="1"/>
        <v/>
      </c>
      <c r="L124" s="68" t="str" cm="1">
        <f t="array" aca="1" ref="L124" ca="1">IF(SUMPRODUCT(--('Trust - Frontsheet'!$D133:$AC133=""))&lt;&gt;26,"","This is a blank row")</f>
        <v>This is a blank row</v>
      </c>
    </row>
    <row r="125" spans="1:12" ht="45" customHeight="1" x14ac:dyDescent="0.2">
      <c r="A125" t="str">
        <f ca="1">IF('Trust - Frontsheet'!A134="","",'Trust - Frontsheet'!A134)</f>
        <v/>
      </c>
      <c r="B125" s="68" t="str">
        <f ca="1">IF('Trust - Frontsheet'!A134="","",'Trust - Frontsheet'!D134)</f>
        <v/>
      </c>
      <c r="C125" s="68" t="str">
        <f ca="1">IF(VLOOKUP(A125,'Trust - Frontsheet'!$A$16:$AC$215,5,0)="","",VLOOKUP(A125,'Trust - Frontsheet'!$A$16:$AC$216,5,0))</f>
        <v/>
      </c>
      <c r="D125" s="68" t="str">
        <f ca="1">IF(VLOOKUP(A125,'Trust - Frontsheet'!$A$16:$AC$215,6,0)="","",VLOOKUP(A125,'Trust - Frontsheet'!$A$16:$AC$216,6,0))</f>
        <v/>
      </c>
      <c r="E125" s="69"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8" t="str">
        <f ca="1">IF(A125 = "","",IF('Trust - Frontsheet'!D134="", "Site code not present",""))</f>
        <v/>
      </c>
      <c r="G125" s="68" t="str">
        <f ca="1">IF('Trust - Frontsheet'!D134="","",IF(VLOOKUP(A125,'Trust - Frontsheet'!$A$16:$AC$215,6,0)="","Ward name not present",""))</f>
        <v/>
      </c>
      <c r="H125" s="68" t="str">
        <f ca="1">IF(A125="","",IF(VLOOKUP(A125,'Trust - Frontsheet'!$A$16:$AC$215,7,0)="","Specialty 1 has not been selected",""))</f>
        <v/>
      </c>
      <c r="I125" s="69" t="str">
        <f ca="1">IF(A125="","",IF(OR(COUNTIF(Specialties,VLOOKUP(A125,'Trust - Frontsheet'!$A$16:$AC$215,7,0))=0, AND(COUNTIF(Specialties,VLOOKUP(A125,'Trust - Frontsheet'!$A$16:$AC$215,8,0))=0,VLOOKUP(A125,'Trust - Frontsheet'!$A$16:$AC$215,8,0)&lt;&gt;"")),"You have entered unacceptable specialties.",""))</f>
        <v/>
      </c>
      <c r="J125" s="68" t="str">
        <f ca="1">IF(A125="","",IF(AND(RIGHT(VLOOKUP(A125,'Trust - Frontsheet'!$A$16:$AC$215,7,0),3)&lt;&gt;RIGHT(VLOOKUP(A125,'Trust - Frontsheet'!$A$16:$AC$215,8,0),3),VLOOKUP(A125,'Trust - Frontsheet'!$A$16:$AC$215,8,0)&lt;&gt;""),"Covid statuses do not match",""))</f>
        <v/>
      </c>
      <c r="K125" s="68" t="str">
        <f t="shared" ca="1" si="1"/>
        <v/>
      </c>
      <c r="L125" s="68" t="str" cm="1">
        <f t="array" aca="1" ref="L125" ca="1">IF(SUMPRODUCT(--('Trust - Frontsheet'!$D134:$AC134=""))&lt;&gt;26,"","This is a blank row")</f>
        <v>This is a blank row</v>
      </c>
    </row>
    <row r="126" spans="1:12" ht="45" customHeight="1" x14ac:dyDescent="0.2">
      <c r="A126" t="str">
        <f ca="1">IF('Trust - Frontsheet'!A135="","",'Trust - Frontsheet'!A135)</f>
        <v/>
      </c>
      <c r="B126" s="68" t="str">
        <f ca="1">IF('Trust - Frontsheet'!A135="","",'Trust - Frontsheet'!D135)</f>
        <v/>
      </c>
      <c r="C126" s="68" t="str">
        <f ca="1">IF(VLOOKUP(A126,'Trust - Frontsheet'!$A$16:$AC$215,5,0)="","",VLOOKUP(A126,'Trust - Frontsheet'!$A$16:$AC$216,5,0))</f>
        <v/>
      </c>
      <c r="D126" s="68" t="str">
        <f ca="1">IF(VLOOKUP(A126,'Trust - Frontsheet'!$A$16:$AC$215,6,0)="","",VLOOKUP(A126,'Trust - Frontsheet'!$A$16:$AC$216,6,0))</f>
        <v/>
      </c>
      <c r="E126" s="69"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8" t="str">
        <f ca="1">IF(A126 = "","",IF('Trust - Frontsheet'!D135="", "Site code not present",""))</f>
        <v/>
      </c>
      <c r="G126" s="68" t="str">
        <f ca="1">IF('Trust - Frontsheet'!D135="","",IF(VLOOKUP(A126,'Trust - Frontsheet'!$A$16:$AC$215,6,0)="","Ward name not present",""))</f>
        <v/>
      </c>
      <c r="H126" s="68" t="str">
        <f ca="1">IF(A126="","",IF(VLOOKUP(A126,'Trust - Frontsheet'!$A$16:$AC$215,7,0)="","Specialty 1 has not been selected",""))</f>
        <v/>
      </c>
      <c r="I126" s="69" t="str">
        <f ca="1">IF(A126="","",IF(OR(COUNTIF(Specialties,VLOOKUP(A126,'Trust - Frontsheet'!$A$16:$AC$215,7,0))=0, AND(COUNTIF(Specialties,VLOOKUP(A126,'Trust - Frontsheet'!$A$16:$AC$215,8,0))=0,VLOOKUP(A126,'Trust - Frontsheet'!$A$16:$AC$215,8,0)&lt;&gt;"")),"You have entered unacceptable specialties.",""))</f>
        <v/>
      </c>
      <c r="J126" s="68" t="str">
        <f ca="1">IF(A126="","",IF(AND(RIGHT(VLOOKUP(A126,'Trust - Frontsheet'!$A$16:$AC$215,7,0),3)&lt;&gt;RIGHT(VLOOKUP(A126,'Trust - Frontsheet'!$A$16:$AC$215,8,0),3),VLOOKUP(A126,'Trust - Frontsheet'!$A$16:$AC$215,8,0)&lt;&gt;""),"Covid statuses do not match",""))</f>
        <v/>
      </c>
      <c r="K126" s="68" t="str">
        <f t="shared" ca="1" si="1"/>
        <v/>
      </c>
      <c r="L126" s="68" t="str" cm="1">
        <f t="array" aca="1" ref="L126" ca="1">IF(SUMPRODUCT(--('Trust - Frontsheet'!$D135:$AC135=""))&lt;&gt;26,"","This is a blank row")</f>
        <v>This is a blank row</v>
      </c>
    </row>
    <row r="127" spans="1:12" ht="45" customHeight="1" x14ac:dyDescent="0.2">
      <c r="A127" t="str">
        <f ca="1">IF('Trust - Frontsheet'!A136="","",'Trust - Frontsheet'!A136)</f>
        <v/>
      </c>
      <c r="B127" s="68" t="str">
        <f ca="1">IF('Trust - Frontsheet'!A136="","",'Trust - Frontsheet'!D136)</f>
        <v/>
      </c>
      <c r="C127" s="68" t="str">
        <f ca="1">IF(VLOOKUP(A127,'Trust - Frontsheet'!$A$16:$AC$215,5,0)="","",VLOOKUP(A127,'Trust - Frontsheet'!$A$16:$AC$216,5,0))</f>
        <v/>
      </c>
      <c r="D127" s="68" t="str">
        <f ca="1">IF(VLOOKUP(A127,'Trust - Frontsheet'!$A$16:$AC$215,6,0)="","",VLOOKUP(A127,'Trust - Frontsheet'!$A$16:$AC$216,6,0))</f>
        <v/>
      </c>
      <c r="E127" s="69"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8" t="str">
        <f ca="1">IF(A127 = "","",IF('Trust - Frontsheet'!D136="", "Site code not present",""))</f>
        <v/>
      </c>
      <c r="G127" s="68" t="str">
        <f ca="1">IF('Trust - Frontsheet'!D136="","",IF(VLOOKUP(A127,'Trust - Frontsheet'!$A$16:$AC$215,6,0)="","Ward name not present",""))</f>
        <v/>
      </c>
      <c r="H127" s="68" t="str">
        <f ca="1">IF(A127="","",IF(VLOOKUP(A127,'Trust - Frontsheet'!$A$16:$AC$215,7,0)="","Specialty 1 has not been selected",""))</f>
        <v/>
      </c>
      <c r="I127" s="69" t="str">
        <f ca="1">IF(A127="","",IF(OR(COUNTIF(Specialties,VLOOKUP(A127,'Trust - Frontsheet'!$A$16:$AC$215,7,0))=0, AND(COUNTIF(Specialties,VLOOKUP(A127,'Trust - Frontsheet'!$A$16:$AC$215,8,0))=0,VLOOKUP(A127,'Trust - Frontsheet'!$A$16:$AC$215,8,0)&lt;&gt;"")),"You have entered unacceptable specialties.",""))</f>
        <v/>
      </c>
      <c r="J127" s="68" t="str">
        <f ca="1">IF(A127="","",IF(AND(RIGHT(VLOOKUP(A127,'Trust - Frontsheet'!$A$16:$AC$215,7,0),3)&lt;&gt;RIGHT(VLOOKUP(A127,'Trust - Frontsheet'!$A$16:$AC$215,8,0),3),VLOOKUP(A127,'Trust - Frontsheet'!$A$16:$AC$215,8,0)&lt;&gt;""),"Covid statuses do not match",""))</f>
        <v/>
      </c>
      <c r="K127" s="68" t="str">
        <f t="shared" ca="1" si="1"/>
        <v/>
      </c>
      <c r="L127" s="68" t="str" cm="1">
        <f t="array" aca="1" ref="L127" ca="1">IF(SUMPRODUCT(--('Trust - Frontsheet'!$D136:$AC136=""))&lt;&gt;26,"","This is a blank row")</f>
        <v>This is a blank row</v>
      </c>
    </row>
    <row r="128" spans="1:12" ht="45" customHeight="1" x14ac:dyDescent="0.2">
      <c r="A128" t="str">
        <f ca="1">IF('Trust - Frontsheet'!A137="","",'Trust - Frontsheet'!A137)</f>
        <v/>
      </c>
      <c r="B128" s="68" t="str">
        <f ca="1">IF('Trust - Frontsheet'!A137="","",'Trust - Frontsheet'!D137)</f>
        <v/>
      </c>
      <c r="C128" s="68" t="str">
        <f ca="1">IF(VLOOKUP(A128,'Trust - Frontsheet'!$A$16:$AC$215,5,0)="","",VLOOKUP(A128,'Trust - Frontsheet'!$A$16:$AC$216,5,0))</f>
        <v/>
      </c>
      <c r="D128" s="68" t="str">
        <f ca="1">IF(VLOOKUP(A128,'Trust - Frontsheet'!$A$16:$AC$215,6,0)="","",VLOOKUP(A128,'Trust - Frontsheet'!$A$16:$AC$216,6,0))</f>
        <v/>
      </c>
      <c r="E128" s="69"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8" t="str">
        <f ca="1">IF(A128 = "","",IF('Trust - Frontsheet'!D137="", "Site code not present",""))</f>
        <v/>
      </c>
      <c r="G128" s="68" t="str">
        <f ca="1">IF('Trust - Frontsheet'!D137="","",IF(VLOOKUP(A128,'Trust - Frontsheet'!$A$16:$AC$215,6,0)="","Ward name not present",""))</f>
        <v/>
      </c>
      <c r="H128" s="68" t="str">
        <f ca="1">IF(A128="","",IF(VLOOKUP(A128,'Trust - Frontsheet'!$A$16:$AC$215,7,0)="","Specialty 1 has not been selected",""))</f>
        <v/>
      </c>
      <c r="I128" s="69" t="str">
        <f ca="1">IF(A128="","",IF(OR(COUNTIF(Specialties,VLOOKUP(A128,'Trust - Frontsheet'!$A$16:$AC$215,7,0))=0, AND(COUNTIF(Specialties,VLOOKUP(A128,'Trust - Frontsheet'!$A$16:$AC$215,8,0))=0,VLOOKUP(A128,'Trust - Frontsheet'!$A$16:$AC$215,8,0)&lt;&gt;"")),"You have entered unacceptable specialties.",""))</f>
        <v/>
      </c>
      <c r="J128" s="68" t="str">
        <f ca="1">IF(A128="","",IF(AND(RIGHT(VLOOKUP(A128,'Trust - Frontsheet'!$A$16:$AC$215,7,0),3)&lt;&gt;RIGHT(VLOOKUP(A128,'Trust - Frontsheet'!$A$16:$AC$215,8,0),3),VLOOKUP(A128,'Trust - Frontsheet'!$A$16:$AC$215,8,0)&lt;&gt;""),"Covid statuses do not match",""))</f>
        <v/>
      </c>
      <c r="K128" s="68" t="str">
        <f t="shared" ca="1" si="1"/>
        <v/>
      </c>
      <c r="L128" s="68" t="str" cm="1">
        <f t="array" aca="1" ref="L128" ca="1">IF(SUMPRODUCT(--('Trust - Frontsheet'!$D137:$AC137=""))&lt;&gt;26,"","This is a blank row")</f>
        <v>This is a blank row</v>
      </c>
    </row>
    <row r="129" spans="1:12" ht="45" customHeight="1" x14ac:dyDescent="0.2">
      <c r="A129" t="str">
        <f ca="1">IF('Trust - Frontsheet'!A138="","",'Trust - Frontsheet'!A138)</f>
        <v/>
      </c>
      <c r="B129" s="68" t="str">
        <f ca="1">IF('Trust - Frontsheet'!A138="","",'Trust - Frontsheet'!D138)</f>
        <v/>
      </c>
      <c r="C129" s="68" t="str">
        <f ca="1">IF(VLOOKUP(A129,'Trust - Frontsheet'!$A$16:$AC$215,5,0)="","",VLOOKUP(A129,'Trust - Frontsheet'!$A$16:$AC$216,5,0))</f>
        <v/>
      </c>
      <c r="D129" s="68" t="str">
        <f ca="1">IF(VLOOKUP(A129,'Trust - Frontsheet'!$A$16:$AC$215,6,0)="","",VLOOKUP(A129,'Trust - Frontsheet'!$A$16:$AC$216,6,0))</f>
        <v/>
      </c>
      <c r="E129" s="69"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8" t="str">
        <f ca="1">IF(A129 = "","",IF('Trust - Frontsheet'!D138="", "Site code not present",""))</f>
        <v/>
      </c>
      <c r="G129" s="68" t="str">
        <f ca="1">IF('Trust - Frontsheet'!D138="","",IF(VLOOKUP(A129,'Trust - Frontsheet'!$A$16:$AC$215,6,0)="","Ward name not present",""))</f>
        <v/>
      </c>
      <c r="H129" s="68" t="str">
        <f ca="1">IF(A129="","",IF(VLOOKUP(A129,'Trust - Frontsheet'!$A$16:$AC$215,7,0)="","Specialty 1 has not been selected",""))</f>
        <v/>
      </c>
      <c r="I129" s="69" t="str">
        <f ca="1">IF(A129="","",IF(OR(COUNTIF(Specialties,VLOOKUP(A129,'Trust - Frontsheet'!$A$16:$AC$215,7,0))=0, AND(COUNTIF(Specialties,VLOOKUP(A129,'Trust - Frontsheet'!$A$16:$AC$215,8,0))=0,VLOOKUP(A129,'Trust - Frontsheet'!$A$16:$AC$215,8,0)&lt;&gt;"")),"You have entered unacceptable specialties.",""))</f>
        <v/>
      </c>
      <c r="J129" s="68" t="str">
        <f ca="1">IF(A129="","",IF(AND(RIGHT(VLOOKUP(A129,'Trust - Frontsheet'!$A$16:$AC$215,7,0),3)&lt;&gt;RIGHT(VLOOKUP(A129,'Trust - Frontsheet'!$A$16:$AC$215,8,0),3),VLOOKUP(A129,'Trust - Frontsheet'!$A$16:$AC$215,8,0)&lt;&gt;""),"Covid statuses do not match",""))</f>
        <v/>
      </c>
      <c r="K129" s="68" t="str">
        <f t="shared" ca="1" si="1"/>
        <v/>
      </c>
      <c r="L129" s="68" t="str" cm="1">
        <f t="array" aca="1" ref="L129" ca="1">IF(SUMPRODUCT(--('Trust - Frontsheet'!$D138:$AC138=""))&lt;&gt;26,"","This is a blank row")</f>
        <v>This is a blank row</v>
      </c>
    </row>
    <row r="130" spans="1:12" ht="45" customHeight="1" x14ac:dyDescent="0.2">
      <c r="A130" t="str">
        <f ca="1">IF('Trust - Frontsheet'!A139="","",'Trust - Frontsheet'!A139)</f>
        <v/>
      </c>
      <c r="B130" s="68" t="str">
        <f ca="1">IF('Trust - Frontsheet'!A139="","",'Trust - Frontsheet'!D139)</f>
        <v/>
      </c>
      <c r="C130" s="68" t="str">
        <f ca="1">IF(VLOOKUP(A130,'Trust - Frontsheet'!$A$16:$AC$215,5,0)="","",VLOOKUP(A130,'Trust - Frontsheet'!$A$16:$AC$216,5,0))</f>
        <v/>
      </c>
      <c r="D130" s="68" t="str">
        <f ca="1">IF(VLOOKUP(A130,'Trust - Frontsheet'!$A$16:$AC$215,6,0)="","",VLOOKUP(A130,'Trust - Frontsheet'!$A$16:$AC$216,6,0))</f>
        <v/>
      </c>
      <c r="E130" s="69"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8" t="str">
        <f ca="1">IF(A130 = "","",IF('Trust - Frontsheet'!D139="", "Site code not present",""))</f>
        <v/>
      </c>
      <c r="G130" s="68" t="str">
        <f ca="1">IF('Trust - Frontsheet'!D139="","",IF(VLOOKUP(A130,'Trust - Frontsheet'!$A$16:$AC$215,6,0)="","Ward name not present",""))</f>
        <v/>
      </c>
      <c r="H130" s="68" t="str">
        <f ca="1">IF(A130="","",IF(VLOOKUP(A130,'Trust - Frontsheet'!$A$16:$AC$215,7,0)="","Specialty 1 has not been selected",""))</f>
        <v/>
      </c>
      <c r="I130" s="69" t="str">
        <f ca="1">IF(A130="","",IF(OR(COUNTIF(Specialties,VLOOKUP(A130,'Trust - Frontsheet'!$A$16:$AC$215,7,0))=0, AND(COUNTIF(Specialties,VLOOKUP(A130,'Trust - Frontsheet'!$A$16:$AC$215,8,0))=0,VLOOKUP(A130,'Trust - Frontsheet'!$A$16:$AC$215,8,0)&lt;&gt;"")),"You have entered unacceptable specialties.",""))</f>
        <v/>
      </c>
      <c r="J130" s="68" t="str">
        <f ca="1">IF(A130="","",IF(AND(RIGHT(VLOOKUP(A130,'Trust - Frontsheet'!$A$16:$AC$215,7,0),3)&lt;&gt;RIGHT(VLOOKUP(A130,'Trust - Frontsheet'!$A$16:$AC$215,8,0),3),VLOOKUP(A130,'Trust - Frontsheet'!$A$16:$AC$215,8,0)&lt;&gt;""),"Covid statuses do not match",""))</f>
        <v/>
      </c>
      <c r="K130" s="68" t="str">
        <f t="shared" ca="1" si="1"/>
        <v/>
      </c>
      <c r="L130" s="68" t="str" cm="1">
        <f t="array" aca="1" ref="L130" ca="1">IF(SUMPRODUCT(--('Trust - Frontsheet'!$D139:$AC139=""))&lt;&gt;26,"","This is a blank row")</f>
        <v>This is a blank row</v>
      </c>
    </row>
    <row r="131" spans="1:12" ht="45" customHeight="1" x14ac:dyDescent="0.2">
      <c r="A131" t="str">
        <f ca="1">IF('Trust - Frontsheet'!A140="","",'Trust - Frontsheet'!A140)</f>
        <v/>
      </c>
      <c r="B131" s="68" t="str">
        <f ca="1">IF('Trust - Frontsheet'!A140="","",'Trust - Frontsheet'!D140)</f>
        <v/>
      </c>
      <c r="C131" s="68" t="str">
        <f ca="1">IF(VLOOKUP(A131,'Trust - Frontsheet'!$A$16:$AC$215,5,0)="","",VLOOKUP(A131,'Trust - Frontsheet'!$A$16:$AC$216,5,0))</f>
        <v/>
      </c>
      <c r="D131" s="68" t="str">
        <f ca="1">IF(VLOOKUP(A131,'Trust - Frontsheet'!$A$16:$AC$215,6,0)="","",VLOOKUP(A131,'Trust - Frontsheet'!$A$16:$AC$216,6,0))</f>
        <v/>
      </c>
      <c r="E131" s="69"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8" t="str">
        <f ca="1">IF(A131 = "","",IF('Trust - Frontsheet'!D140="", "Site code not present",""))</f>
        <v/>
      </c>
      <c r="G131" s="68" t="str">
        <f ca="1">IF('Trust - Frontsheet'!D140="","",IF(VLOOKUP(A131,'Trust - Frontsheet'!$A$16:$AC$215,6,0)="","Ward name not present",""))</f>
        <v/>
      </c>
      <c r="H131" s="68" t="str">
        <f ca="1">IF(A131="","",IF(VLOOKUP(A131,'Trust - Frontsheet'!$A$16:$AC$215,7,0)="","Specialty 1 has not been selected",""))</f>
        <v/>
      </c>
      <c r="I131" s="69" t="str">
        <f ca="1">IF(A131="","",IF(OR(COUNTIF(Specialties,VLOOKUP(A131,'Trust - Frontsheet'!$A$16:$AC$215,7,0))=0, AND(COUNTIF(Specialties,VLOOKUP(A131,'Trust - Frontsheet'!$A$16:$AC$215,8,0))=0,VLOOKUP(A131,'Trust - Frontsheet'!$A$16:$AC$215,8,0)&lt;&gt;"")),"You have entered unacceptable specialties.",""))</f>
        <v/>
      </c>
      <c r="J131" s="68" t="str">
        <f ca="1">IF(A131="","",IF(AND(RIGHT(VLOOKUP(A131,'Trust - Frontsheet'!$A$16:$AC$215,7,0),3)&lt;&gt;RIGHT(VLOOKUP(A131,'Trust - Frontsheet'!$A$16:$AC$215,8,0),3),VLOOKUP(A131,'Trust - Frontsheet'!$A$16:$AC$215,8,0)&lt;&gt;""),"Covid statuses do not match",""))</f>
        <v/>
      </c>
      <c r="K131" s="68" t="str">
        <f t="shared" ca="1" si="1"/>
        <v/>
      </c>
      <c r="L131" s="68" t="str" cm="1">
        <f t="array" aca="1" ref="L131" ca="1">IF(SUMPRODUCT(--('Trust - Frontsheet'!$D140:$AC140=""))&lt;&gt;26,"","This is a blank row")</f>
        <v>This is a blank row</v>
      </c>
    </row>
    <row r="132" spans="1:12" ht="45" customHeight="1" x14ac:dyDescent="0.2">
      <c r="A132" t="str">
        <f ca="1">IF('Trust - Frontsheet'!A141="","",'Trust - Frontsheet'!A141)</f>
        <v/>
      </c>
      <c r="B132" s="68" t="str">
        <f ca="1">IF('Trust - Frontsheet'!A141="","",'Trust - Frontsheet'!D141)</f>
        <v/>
      </c>
      <c r="C132" s="68" t="str">
        <f ca="1">IF(VLOOKUP(A132,'Trust - Frontsheet'!$A$16:$AC$215,5,0)="","",VLOOKUP(A132,'Trust - Frontsheet'!$A$16:$AC$216,5,0))</f>
        <v/>
      </c>
      <c r="D132" s="68" t="str">
        <f ca="1">IF(VLOOKUP(A132,'Trust - Frontsheet'!$A$16:$AC$215,6,0)="","",VLOOKUP(A132,'Trust - Frontsheet'!$A$16:$AC$216,6,0))</f>
        <v/>
      </c>
      <c r="E132" s="69"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8" t="str">
        <f ca="1">IF(A132 = "","",IF('Trust - Frontsheet'!D141="", "Site code not present",""))</f>
        <v/>
      </c>
      <c r="G132" s="68" t="str">
        <f ca="1">IF('Trust - Frontsheet'!D141="","",IF(VLOOKUP(A132,'Trust - Frontsheet'!$A$16:$AC$215,6,0)="","Ward name not present",""))</f>
        <v/>
      </c>
      <c r="H132" s="68" t="str">
        <f ca="1">IF(A132="","",IF(VLOOKUP(A132,'Trust - Frontsheet'!$A$16:$AC$215,7,0)="","Specialty 1 has not been selected",""))</f>
        <v/>
      </c>
      <c r="I132" s="69" t="str">
        <f ca="1">IF(A132="","",IF(OR(COUNTIF(Specialties,VLOOKUP(A132,'Trust - Frontsheet'!$A$16:$AC$215,7,0))=0, AND(COUNTIF(Specialties,VLOOKUP(A132,'Trust - Frontsheet'!$A$16:$AC$215,8,0))=0,VLOOKUP(A132,'Trust - Frontsheet'!$A$16:$AC$215,8,0)&lt;&gt;"")),"You have entered unacceptable specialties.",""))</f>
        <v/>
      </c>
      <c r="J132" s="68" t="str">
        <f ca="1">IF(A132="","",IF(AND(RIGHT(VLOOKUP(A132,'Trust - Frontsheet'!$A$16:$AC$215,7,0),3)&lt;&gt;RIGHT(VLOOKUP(A132,'Trust - Frontsheet'!$A$16:$AC$215,8,0),3),VLOOKUP(A132,'Trust - Frontsheet'!$A$16:$AC$215,8,0)&lt;&gt;""),"Covid statuses do not match",""))</f>
        <v/>
      </c>
      <c r="K132" s="68" t="str">
        <f t="shared" ca="1" si="1"/>
        <v/>
      </c>
      <c r="L132" s="68" t="str" cm="1">
        <f t="array" aca="1" ref="L132" ca="1">IF(SUMPRODUCT(--('Trust - Frontsheet'!$D141:$AC141=""))&lt;&gt;26,"","This is a blank row")</f>
        <v>This is a blank row</v>
      </c>
    </row>
    <row r="133" spans="1:12" ht="45" customHeight="1" x14ac:dyDescent="0.2">
      <c r="A133" t="str">
        <f ca="1">IF('Trust - Frontsheet'!A142="","",'Trust - Frontsheet'!A142)</f>
        <v/>
      </c>
      <c r="B133" s="68" t="str">
        <f ca="1">IF('Trust - Frontsheet'!A142="","",'Trust - Frontsheet'!D142)</f>
        <v/>
      </c>
      <c r="C133" s="68" t="str">
        <f ca="1">IF(VLOOKUP(A133,'Trust - Frontsheet'!$A$16:$AC$215,5,0)="","",VLOOKUP(A133,'Trust - Frontsheet'!$A$16:$AC$216,5,0))</f>
        <v/>
      </c>
      <c r="D133" s="68" t="str">
        <f ca="1">IF(VLOOKUP(A133,'Trust - Frontsheet'!$A$16:$AC$215,6,0)="","",VLOOKUP(A133,'Trust - Frontsheet'!$A$16:$AC$216,6,0))</f>
        <v/>
      </c>
      <c r="E133" s="69"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8" t="str">
        <f ca="1">IF(A133 = "","",IF('Trust - Frontsheet'!D142="", "Site code not present",""))</f>
        <v/>
      </c>
      <c r="G133" s="68" t="str">
        <f ca="1">IF('Trust - Frontsheet'!D142="","",IF(VLOOKUP(A133,'Trust - Frontsheet'!$A$16:$AC$215,6,0)="","Ward name not present",""))</f>
        <v/>
      </c>
      <c r="H133" s="68" t="str">
        <f ca="1">IF(A133="","",IF(VLOOKUP(A133,'Trust - Frontsheet'!$A$16:$AC$215,7,0)="","Specialty 1 has not been selected",""))</f>
        <v/>
      </c>
      <c r="I133" s="69" t="str">
        <f ca="1">IF(A133="","",IF(OR(COUNTIF(Specialties,VLOOKUP(A133,'Trust - Frontsheet'!$A$16:$AC$215,7,0))=0, AND(COUNTIF(Specialties,VLOOKUP(A133,'Trust - Frontsheet'!$A$16:$AC$215,8,0))=0,VLOOKUP(A133,'Trust - Frontsheet'!$A$16:$AC$215,8,0)&lt;&gt;"")),"You have entered unacceptable specialties.",""))</f>
        <v/>
      </c>
      <c r="J133" s="68" t="str">
        <f ca="1">IF(A133="","",IF(AND(RIGHT(VLOOKUP(A133,'Trust - Frontsheet'!$A$16:$AC$215,7,0),3)&lt;&gt;RIGHT(VLOOKUP(A133,'Trust - Frontsheet'!$A$16:$AC$215,8,0),3),VLOOKUP(A133,'Trust - Frontsheet'!$A$16:$AC$215,8,0)&lt;&gt;""),"Covid statuses do not match",""))</f>
        <v/>
      </c>
      <c r="K133" s="68" t="str">
        <f t="shared" ca="1" si="1"/>
        <v/>
      </c>
      <c r="L133" s="68" t="str" cm="1">
        <f t="array" aca="1" ref="L133" ca="1">IF(SUMPRODUCT(--('Trust - Frontsheet'!$D142:$AC142=""))&lt;&gt;26,"","This is a blank row")</f>
        <v>This is a blank row</v>
      </c>
    </row>
    <row r="134" spans="1:12" ht="45" customHeight="1" x14ac:dyDescent="0.2">
      <c r="A134" t="str">
        <f ca="1">IF('Trust - Frontsheet'!A143="","",'Trust - Frontsheet'!A143)</f>
        <v/>
      </c>
      <c r="B134" s="68" t="str">
        <f ca="1">IF('Trust - Frontsheet'!A143="","",'Trust - Frontsheet'!D143)</f>
        <v/>
      </c>
      <c r="C134" s="68" t="str">
        <f ca="1">IF(VLOOKUP(A134,'Trust - Frontsheet'!$A$16:$AC$215,5,0)="","",VLOOKUP(A134,'Trust - Frontsheet'!$A$16:$AC$216,5,0))</f>
        <v/>
      </c>
      <c r="D134" s="68" t="str">
        <f ca="1">IF(VLOOKUP(A134,'Trust - Frontsheet'!$A$16:$AC$215,6,0)="","",VLOOKUP(A134,'Trust - Frontsheet'!$A$16:$AC$216,6,0))</f>
        <v/>
      </c>
      <c r="E134" s="69"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8" t="str">
        <f ca="1">IF(A134 = "","",IF('Trust - Frontsheet'!D143="", "Site code not present",""))</f>
        <v/>
      </c>
      <c r="G134" s="68" t="str">
        <f ca="1">IF('Trust - Frontsheet'!D143="","",IF(VLOOKUP(A134,'Trust - Frontsheet'!$A$16:$AC$215,6,0)="","Ward name not present",""))</f>
        <v/>
      </c>
      <c r="H134" s="68" t="str">
        <f ca="1">IF(A134="","",IF(VLOOKUP(A134,'Trust - Frontsheet'!$A$16:$AC$215,7,0)="","Specialty 1 has not been selected",""))</f>
        <v/>
      </c>
      <c r="I134" s="69" t="str">
        <f ca="1">IF(A134="","",IF(OR(COUNTIF(Specialties,VLOOKUP(A134,'Trust - Frontsheet'!$A$16:$AC$215,7,0))=0, AND(COUNTIF(Specialties,VLOOKUP(A134,'Trust - Frontsheet'!$A$16:$AC$215,8,0))=0,VLOOKUP(A134,'Trust - Frontsheet'!$A$16:$AC$215,8,0)&lt;&gt;"")),"You have entered unacceptable specialties.",""))</f>
        <v/>
      </c>
      <c r="J134" s="68" t="str">
        <f ca="1">IF(A134="","",IF(AND(RIGHT(VLOOKUP(A134,'Trust - Frontsheet'!$A$16:$AC$215,7,0),3)&lt;&gt;RIGHT(VLOOKUP(A134,'Trust - Frontsheet'!$A$16:$AC$215,8,0),3),VLOOKUP(A134,'Trust - Frontsheet'!$A$16:$AC$215,8,0)&lt;&gt;""),"Covid statuses do not match",""))</f>
        <v/>
      </c>
      <c r="K134" s="68" t="str">
        <f t="shared" ca="1" si="1"/>
        <v/>
      </c>
      <c r="L134" s="68" t="str" cm="1">
        <f t="array" aca="1" ref="L134" ca="1">IF(SUMPRODUCT(--('Trust - Frontsheet'!$D143:$AC143=""))&lt;&gt;26,"","This is a blank row")</f>
        <v>This is a blank row</v>
      </c>
    </row>
    <row r="135" spans="1:12" ht="45" customHeight="1" x14ac:dyDescent="0.2">
      <c r="A135" t="str">
        <f ca="1">IF('Trust - Frontsheet'!A144="","",'Trust - Frontsheet'!A144)</f>
        <v/>
      </c>
      <c r="B135" s="68" t="str">
        <f ca="1">IF('Trust - Frontsheet'!A144="","",'Trust - Frontsheet'!D144)</f>
        <v/>
      </c>
      <c r="C135" s="68" t="str">
        <f ca="1">IF(VLOOKUP(A135,'Trust - Frontsheet'!$A$16:$AC$215,5,0)="","",VLOOKUP(A135,'Trust - Frontsheet'!$A$16:$AC$216,5,0))</f>
        <v/>
      </c>
      <c r="D135" s="68" t="str">
        <f ca="1">IF(VLOOKUP(A135,'Trust - Frontsheet'!$A$16:$AC$215,6,0)="","",VLOOKUP(A135,'Trust - Frontsheet'!$A$16:$AC$216,6,0))</f>
        <v/>
      </c>
      <c r="E135" s="69"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8" t="str">
        <f ca="1">IF(A135 = "","",IF('Trust - Frontsheet'!D144="", "Site code not present",""))</f>
        <v/>
      </c>
      <c r="G135" s="68" t="str">
        <f ca="1">IF('Trust - Frontsheet'!D144="","",IF(VLOOKUP(A135,'Trust - Frontsheet'!$A$16:$AC$215,6,0)="","Ward name not present",""))</f>
        <v/>
      </c>
      <c r="H135" s="68" t="str">
        <f ca="1">IF(A135="","",IF(VLOOKUP(A135,'Trust - Frontsheet'!$A$16:$AC$215,7,0)="","Specialty 1 has not been selected",""))</f>
        <v/>
      </c>
      <c r="I135" s="69" t="str">
        <f ca="1">IF(A135="","",IF(OR(COUNTIF(Specialties,VLOOKUP(A135,'Trust - Frontsheet'!$A$16:$AC$215,7,0))=0, AND(COUNTIF(Specialties,VLOOKUP(A135,'Trust - Frontsheet'!$A$16:$AC$215,8,0))=0,VLOOKUP(A135,'Trust - Frontsheet'!$A$16:$AC$215,8,0)&lt;&gt;"")),"You have entered unacceptable specialties.",""))</f>
        <v/>
      </c>
      <c r="J135" s="68" t="str">
        <f ca="1">IF(A135="","",IF(AND(RIGHT(VLOOKUP(A135,'Trust - Frontsheet'!$A$16:$AC$215,7,0),3)&lt;&gt;RIGHT(VLOOKUP(A135,'Trust - Frontsheet'!$A$16:$AC$215,8,0),3),VLOOKUP(A135,'Trust - Frontsheet'!$A$16:$AC$215,8,0)&lt;&gt;""),"Covid statuses do not match",""))</f>
        <v/>
      </c>
      <c r="K135" s="68" t="str">
        <f t="shared" ca="1" si="1"/>
        <v/>
      </c>
      <c r="L135" s="68" t="str" cm="1">
        <f t="array" aca="1" ref="L135" ca="1">IF(SUMPRODUCT(--('Trust - Frontsheet'!$D144:$AC144=""))&lt;&gt;26,"","This is a blank row")</f>
        <v>This is a blank row</v>
      </c>
    </row>
    <row r="136" spans="1:12" ht="45" customHeight="1" x14ac:dyDescent="0.2">
      <c r="A136" t="str">
        <f ca="1">IF('Trust - Frontsheet'!A145="","",'Trust - Frontsheet'!A145)</f>
        <v/>
      </c>
      <c r="B136" s="68" t="str">
        <f ca="1">IF('Trust - Frontsheet'!A145="","",'Trust - Frontsheet'!D145)</f>
        <v/>
      </c>
      <c r="C136" s="68" t="str">
        <f ca="1">IF(VLOOKUP(A136,'Trust - Frontsheet'!$A$16:$AC$215,5,0)="","",VLOOKUP(A136,'Trust - Frontsheet'!$A$16:$AC$216,5,0))</f>
        <v/>
      </c>
      <c r="D136" s="68" t="str">
        <f ca="1">IF(VLOOKUP(A136,'Trust - Frontsheet'!$A$16:$AC$215,6,0)="","",VLOOKUP(A136,'Trust - Frontsheet'!$A$16:$AC$216,6,0))</f>
        <v/>
      </c>
      <c r="E136" s="69"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8" t="str">
        <f ca="1">IF(A136 = "","",IF('Trust - Frontsheet'!D145="", "Site code not present",""))</f>
        <v/>
      </c>
      <c r="G136" s="68" t="str">
        <f ca="1">IF('Trust - Frontsheet'!D145="","",IF(VLOOKUP(A136,'Trust - Frontsheet'!$A$16:$AC$215,6,0)="","Ward name not present",""))</f>
        <v/>
      </c>
      <c r="H136" s="68" t="str">
        <f ca="1">IF(A136="","",IF(VLOOKUP(A136,'Trust - Frontsheet'!$A$16:$AC$215,7,0)="","Specialty 1 has not been selected",""))</f>
        <v/>
      </c>
      <c r="I136" s="69" t="str">
        <f ca="1">IF(A136="","",IF(OR(COUNTIF(Specialties,VLOOKUP(A136,'Trust - Frontsheet'!$A$16:$AC$215,7,0))=0, AND(COUNTIF(Specialties,VLOOKUP(A136,'Trust - Frontsheet'!$A$16:$AC$215,8,0))=0,VLOOKUP(A136,'Trust - Frontsheet'!$A$16:$AC$215,8,0)&lt;&gt;"")),"You have entered unacceptable specialties.",""))</f>
        <v/>
      </c>
      <c r="J136" s="68" t="str">
        <f ca="1">IF(A136="","",IF(AND(RIGHT(VLOOKUP(A136,'Trust - Frontsheet'!$A$16:$AC$215,7,0),3)&lt;&gt;RIGHT(VLOOKUP(A136,'Trust - Frontsheet'!$A$16:$AC$215,8,0),3),VLOOKUP(A136,'Trust - Frontsheet'!$A$16:$AC$215,8,0)&lt;&gt;""),"Covid statuses do not match",""))</f>
        <v/>
      </c>
      <c r="K136" s="68" t="str">
        <f t="shared" ref="K136:K199" ca="1" si="2">IF(A136="","",IF(COUNTIF($A$7:$A$206,A136)&gt;1,"You have entered a duplicate site-ward pair",""))</f>
        <v/>
      </c>
      <c r="L136" s="68" t="str" cm="1">
        <f t="array" aca="1" ref="L136" ca="1">IF(SUMPRODUCT(--('Trust - Frontsheet'!$D145:$AC145=""))&lt;&gt;26,"","This is a blank row")</f>
        <v>This is a blank row</v>
      </c>
    </row>
    <row r="137" spans="1:12" ht="45" customHeight="1" x14ac:dyDescent="0.2">
      <c r="A137" t="str">
        <f ca="1">IF('Trust - Frontsheet'!A146="","",'Trust - Frontsheet'!A146)</f>
        <v/>
      </c>
      <c r="B137" s="68" t="str">
        <f ca="1">IF('Trust - Frontsheet'!A146="","",'Trust - Frontsheet'!D146)</f>
        <v/>
      </c>
      <c r="C137" s="68" t="str">
        <f ca="1">IF(VLOOKUP(A137,'Trust - Frontsheet'!$A$16:$AC$215,5,0)="","",VLOOKUP(A137,'Trust - Frontsheet'!$A$16:$AC$216,5,0))</f>
        <v/>
      </c>
      <c r="D137" s="68" t="str">
        <f ca="1">IF(VLOOKUP(A137,'Trust - Frontsheet'!$A$16:$AC$215,6,0)="","",VLOOKUP(A137,'Trust - Frontsheet'!$A$16:$AC$216,6,0))</f>
        <v/>
      </c>
      <c r="E137" s="69"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8" t="str">
        <f ca="1">IF(A137 = "","",IF('Trust - Frontsheet'!D146="", "Site code not present",""))</f>
        <v/>
      </c>
      <c r="G137" s="68" t="str">
        <f ca="1">IF('Trust - Frontsheet'!D146="","",IF(VLOOKUP(A137,'Trust - Frontsheet'!$A$16:$AC$215,6,0)="","Ward name not present",""))</f>
        <v/>
      </c>
      <c r="H137" s="68" t="str">
        <f ca="1">IF(A137="","",IF(VLOOKUP(A137,'Trust - Frontsheet'!$A$16:$AC$215,7,0)="","Specialty 1 has not been selected",""))</f>
        <v/>
      </c>
      <c r="I137" s="69" t="str">
        <f ca="1">IF(A137="","",IF(OR(COUNTIF(Specialties,VLOOKUP(A137,'Trust - Frontsheet'!$A$16:$AC$215,7,0))=0, AND(COUNTIF(Specialties,VLOOKUP(A137,'Trust - Frontsheet'!$A$16:$AC$215,8,0))=0,VLOOKUP(A137,'Trust - Frontsheet'!$A$16:$AC$215,8,0)&lt;&gt;"")),"You have entered unacceptable specialties.",""))</f>
        <v/>
      </c>
      <c r="J137" s="68" t="str">
        <f ca="1">IF(A137="","",IF(AND(RIGHT(VLOOKUP(A137,'Trust - Frontsheet'!$A$16:$AC$215,7,0),3)&lt;&gt;RIGHT(VLOOKUP(A137,'Trust - Frontsheet'!$A$16:$AC$215,8,0),3),VLOOKUP(A137,'Trust - Frontsheet'!$A$16:$AC$215,8,0)&lt;&gt;""),"Covid statuses do not match",""))</f>
        <v/>
      </c>
      <c r="K137" s="68" t="str">
        <f t="shared" ca="1" si="2"/>
        <v/>
      </c>
      <c r="L137" s="68" t="str" cm="1">
        <f t="array" aca="1" ref="L137" ca="1">IF(SUMPRODUCT(--('Trust - Frontsheet'!$D146:$AC146=""))&lt;&gt;26,"","This is a blank row")</f>
        <v>This is a blank row</v>
      </c>
    </row>
    <row r="138" spans="1:12" ht="45" customHeight="1" x14ac:dyDescent="0.2">
      <c r="A138" t="str">
        <f ca="1">IF('Trust - Frontsheet'!A147="","",'Trust - Frontsheet'!A147)</f>
        <v/>
      </c>
      <c r="B138" s="68" t="str">
        <f ca="1">IF('Trust - Frontsheet'!A147="","",'Trust - Frontsheet'!D147)</f>
        <v/>
      </c>
      <c r="C138" s="68" t="str">
        <f ca="1">IF(VLOOKUP(A138,'Trust - Frontsheet'!$A$16:$AC$215,5,0)="","",VLOOKUP(A138,'Trust - Frontsheet'!$A$16:$AC$216,5,0))</f>
        <v/>
      </c>
      <c r="D138" s="68" t="str">
        <f ca="1">IF(VLOOKUP(A138,'Trust - Frontsheet'!$A$16:$AC$215,6,0)="","",VLOOKUP(A138,'Trust - Frontsheet'!$A$16:$AC$216,6,0))</f>
        <v/>
      </c>
      <c r="E138" s="69"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8" t="str">
        <f ca="1">IF(A138 = "","",IF('Trust - Frontsheet'!D147="", "Site code not present",""))</f>
        <v/>
      </c>
      <c r="G138" s="68" t="str">
        <f ca="1">IF('Trust - Frontsheet'!D147="","",IF(VLOOKUP(A138,'Trust - Frontsheet'!$A$16:$AC$215,6,0)="","Ward name not present",""))</f>
        <v/>
      </c>
      <c r="H138" s="68" t="str">
        <f ca="1">IF(A138="","",IF(VLOOKUP(A138,'Trust - Frontsheet'!$A$16:$AC$215,7,0)="","Specialty 1 has not been selected",""))</f>
        <v/>
      </c>
      <c r="I138" s="69" t="str">
        <f ca="1">IF(A138="","",IF(OR(COUNTIF(Specialties,VLOOKUP(A138,'Trust - Frontsheet'!$A$16:$AC$215,7,0))=0, AND(COUNTIF(Specialties,VLOOKUP(A138,'Trust - Frontsheet'!$A$16:$AC$215,8,0))=0,VLOOKUP(A138,'Trust - Frontsheet'!$A$16:$AC$215,8,0)&lt;&gt;"")),"You have entered unacceptable specialties.",""))</f>
        <v/>
      </c>
      <c r="J138" s="68" t="str">
        <f ca="1">IF(A138="","",IF(AND(RIGHT(VLOOKUP(A138,'Trust - Frontsheet'!$A$16:$AC$215,7,0),3)&lt;&gt;RIGHT(VLOOKUP(A138,'Trust - Frontsheet'!$A$16:$AC$215,8,0),3),VLOOKUP(A138,'Trust - Frontsheet'!$A$16:$AC$215,8,0)&lt;&gt;""),"Covid statuses do not match",""))</f>
        <v/>
      </c>
      <c r="K138" s="68" t="str">
        <f t="shared" ca="1" si="2"/>
        <v/>
      </c>
      <c r="L138" s="68" t="str" cm="1">
        <f t="array" aca="1" ref="L138" ca="1">IF(SUMPRODUCT(--('Trust - Frontsheet'!$D147:$AC147=""))&lt;&gt;26,"","This is a blank row")</f>
        <v>This is a blank row</v>
      </c>
    </row>
    <row r="139" spans="1:12" ht="45" customHeight="1" x14ac:dyDescent="0.2">
      <c r="A139" t="str">
        <f ca="1">IF('Trust - Frontsheet'!A148="","",'Trust - Frontsheet'!A148)</f>
        <v/>
      </c>
      <c r="B139" s="68" t="str">
        <f ca="1">IF('Trust - Frontsheet'!A148="","",'Trust - Frontsheet'!D148)</f>
        <v/>
      </c>
      <c r="C139" s="68" t="str">
        <f ca="1">IF(VLOOKUP(A139,'Trust - Frontsheet'!$A$16:$AC$215,5,0)="","",VLOOKUP(A139,'Trust - Frontsheet'!$A$16:$AC$216,5,0))</f>
        <v/>
      </c>
      <c r="D139" s="68" t="str">
        <f ca="1">IF(VLOOKUP(A139,'Trust - Frontsheet'!$A$16:$AC$215,6,0)="","",VLOOKUP(A139,'Trust - Frontsheet'!$A$16:$AC$216,6,0))</f>
        <v/>
      </c>
      <c r="E139" s="69"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8" t="str">
        <f ca="1">IF(A139 = "","",IF('Trust - Frontsheet'!D148="", "Site code not present",""))</f>
        <v/>
      </c>
      <c r="G139" s="68" t="str">
        <f ca="1">IF('Trust - Frontsheet'!D148="","",IF(VLOOKUP(A139,'Trust - Frontsheet'!$A$16:$AC$215,6,0)="","Ward name not present",""))</f>
        <v/>
      </c>
      <c r="H139" s="68" t="str">
        <f ca="1">IF(A139="","",IF(VLOOKUP(A139,'Trust - Frontsheet'!$A$16:$AC$215,7,0)="","Specialty 1 has not been selected",""))</f>
        <v/>
      </c>
      <c r="I139" s="69" t="str">
        <f ca="1">IF(A139="","",IF(OR(COUNTIF(Specialties,VLOOKUP(A139,'Trust - Frontsheet'!$A$16:$AC$215,7,0))=0, AND(COUNTIF(Specialties,VLOOKUP(A139,'Trust - Frontsheet'!$A$16:$AC$215,8,0))=0,VLOOKUP(A139,'Trust - Frontsheet'!$A$16:$AC$215,8,0)&lt;&gt;"")),"You have entered unacceptable specialties.",""))</f>
        <v/>
      </c>
      <c r="J139" s="68" t="str">
        <f ca="1">IF(A139="","",IF(AND(RIGHT(VLOOKUP(A139,'Trust - Frontsheet'!$A$16:$AC$215,7,0),3)&lt;&gt;RIGHT(VLOOKUP(A139,'Trust - Frontsheet'!$A$16:$AC$215,8,0),3),VLOOKUP(A139,'Trust - Frontsheet'!$A$16:$AC$215,8,0)&lt;&gt;""),"Covid statuses do not match",""))</f>
        <v/>
      </c>
      <c r="K139" s="68" t="str">
        <f t="shared" ca="1" si="2"/>
        <v/>
      </c>
      <c r="L139" s="68" t="str" cm="1">
        <f t="array" aca="1" ref="L139" ca="1">IF(SUMPRODUCT(--('Trust - Frontsheet'!$D148:$AC148=""))&lt;&gt;26,"","This is a blank row")</f>
        <v>This is a blank row</v>
      </c>
    </row>
    <row r="140" spans="1:12" ht="45" customHeight="1" x14ac:dyDescent="0.2">
      <c r="A140" t="str">
        <f ca="1">IF('Trust - Frontsheet'!A149="","",'Trust - Frontsheet'!A149)</f>
        <v/>
      </c>
      <c r="B140" s="68" t="str">
        <f ca="1">IF('Trust - Frontsheet'!A149="","",'Trust - Frontsheet'!D149)</f>
        <v/>
      </c>
      <c r="C140" s="68" t="str">
        <f ca="1">IF(VLOOKUP(A140,'Trust - Frontsheet'!$A$16:$AC$215,5,0)="","",VLOOKUP(A140,'Trust - Frontsheet'!$A$16:$AC$216,5,0))</f>
        <v/>
      </c>
      <c r="D140" s="68" t="str">
        <f ca="1">IF(VLOOKUP(A140,'Trust - Frontsheet'!$A$16:$AC$215,6,0)="","",VLOOKUP(A140,'Trust - Frontsheet'!$A$16:$AC$216,6,0))</f>
        <v/>
      </c>
      <c r="E140" s="69"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8" t="str">
        <f ca="1">IF(A140 = "","",IF('Trust - Frontsheet'!D149="", "Site code not present",""))</f>
        <v/>
      </c>
      <c r="G140" s="68" t="str">
        <f ca="1">IF('Trust - Frontsheet'!D149="","",IF(VLOOKUP(A140,'Trust - Frontsheet'!$A$16:$AC$215,6,0)="","Ward name not present",""))</f>
        <v/>
      </c>
      <c r="H140" s="68" t="str">
        <f ca="1">IF(A140="","",IF(VLOOKUP(A140,'Trust - Frontsheet'!$A$16:$AC$215,7,0)="","Specialty 1 has not been selected",""))</f>
        <v/>
      </c>
      <c r="I140" s="69" t="str">
        <f ca="1">IF(A140="","",IF(OR(COUNTIF(Specialties,VLOOKUP(A140,'Trust - Frontsheet'!$A$16:$AC$215,7,0))=0, AND(COUNTIF(Specialties,VLOOKUP(A140,'Trust - Frontsheet'!$A$16:$AC$215,8,0))=0,VLOOKUP(A140,'Trust - Frontsheet'!$A$16:$AC$215,8,0)&lt;&gt;"")),"You have entered unacceptable specialties.",""))</f>
        <v/>
      </c>
      <c r="J140" s="68" t="str">
        <f ca="1">IF(A140="","",IF(AND(RIGHT(VLOOKUP(A140,'Trust - Frontsheet'!$A$16:$AC$215,7,0),3)&lt;&gt;RIGHT(VLOOKUP(A140,'Trust - Frontsheet'!$A$16:$AC$215,8,0),3),VLOOKUP(A140,'Trust - Frontsheet'!$A$16:$AC$215,8,0)&lt;&gt;""),"Covid statuses do not match",""))</f>
        <v/>
      </c>
      <c r="K140" s="68" t="str">
        <f t="shared" ca="1" si="2"/>
        <v/>
      </c>
      <c r="L140" s="68" t="str" cm="1">
        <f t="array" aca="1" ref="L140" ca="1">IF(SUMPRODUCT(--('Trust - Frontsheet'!$D149:$AC149=""))&lt;&gt;26,"","This is a blank row")</f>
        <v>This is a blank row</v>
      </c>
    </row>
    <row r="141" spans="1:12" ht="45" customHeight="1" x14ac:dyDescent="0.2">
      <c r="A141" t="str">
        <f ca="1">IF('Trust - Frontsheet'!A150="","",'Trust - Frontsheet'!A150)</f>
        <v/>
      </c>
      <c r="B141" s="68" t="str">
        <f ca="1">IF('Trust - Frontsheet'!A150="","",'Trust - Frontsheet'!D150)</f>
        <v/>
      </c>
      <c r="C141" s="68" t="str">
        <f ca="1">IF(VLOOKUP(A141,'Trust - Frontsheet'!$A$16:$AC$215,5,0)="","",VLOOKUP(A141,'Trust - Frontsheet'!$A$16:$AC$216,5,0))</f>
        <v/>
      </c>
      <c r="D141" s="68" t="str">
        <f ca="1">IF(VLOOKUP(A141,'Trust - Frontsheet'!$A$16:$AC$215,6,0)="","",VLOOKUP(A141,'Trust - Frontsheet'!$A$16:$AC$216,6,0))</f>
        <v/>
      </c>
      <c r="E141" s="69"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8" t="str">
        <f ca="1">IF(A141 = "","",IF('Trust - Frontsheet'!D150="", "Site code not present",""))</f>
        <v/>
      </c>
      <c r="G141" s="68" t="str">
        <f ca="1">IF('Trust - Frontsheet'!D150="","",IF(VLOOKUP(A141,'Trust - Frontsheet'!$A$16:$AC$215,6,0)="","Ward name not present",""))</f>
        <v/>
      </c>
      <c r="H141" s="68" t="str">
        <f ca="1">IF(A141="","",IF(VLOOKUP(A141,'Trust - Frontsheet'!$A$16:$AC$215,7,0)="","Specialty 1 has not been selected",""))</f>
        <v/>
      </c>
      <c r="I141" s="69" t="str">
        <f ca="1">IF(A141="","",IF(OR(COUNTIF(Specialties,VLOOKUP(A141,'Trust - Frontsheet'!$A$16:$AC$215,7,0))=0, AND(COUNTIF(Specialties,VLOOKUP(A141,'Trust - Frontsheet'!$A$16:$AC$215,8,0))=0,VLOOKUP(A141,'Trust - Frontsheet'!$A$16:$AC$215,8,0)&lt;&gt;"")),"You have entered unacceptable specialties.",""))</f>
        <v/>
      </c>
      <c r="J141" s="68" t="str">
        <f ca="1">IF(A141="","",IF(AND(RIGHT(VLOOKUP(A141,'Trust - Frontsheet'!$A$16:$AC$215,7,0),3)&lt;&gt;RIGHT(VLOOKUP(A141,'Trust - Frontsheet'!$A$16:$AC$215,8,0),3),VLOOKUP(A141,'Trust - Frontsheet'!$A$16:$AC$215,8,0)&lt;&gt;""),"Covid statuses do not match",""))</f>
        <v/>
      </c>
      <c r="K141" s="68" t="str">
        <f t="shared" ca="1" si="2"/>
        <v/>
      </c>
      <c r="L141" s="68" t="str" cm="1">
        <f t="array" aca="1" ref="L141" ca="1">IF(SUMPRODUCT(--('Trust - Frontsheet'!$D150:$AC150=""))&lt;&gt;26,"","This is a blank row")</f>
        <v>This is a blank row</v>
      </c>
    </row>
    <row r="142" spans="1:12" ht="45" customHeight="1" x14ac:dyDescent="0.2">
      <c r="A142" t="str">
        <f ca="1">IF('Trust - Frontsheet'!A151="","",'Trust - Frontsheet'!A151)</f>
        <v/>
      </c>
      <c r="B142" s="68" t="str">
        <f ca="1">IF('Trust - Frontsheet'!A151="","",'Trust - Frontsheet'!D151)</f>
        <v/>
      </c>
      <c r="C142" s="68" t="str">
        <f ca="1">IF(VLOOKUP(A142,'Trust - Frontsheet'!$A$16:$AC$215,5,0)="","",VLOOKUP(A142,'Trust - Frontsheet'!$A$16:$AC$216,5,0))</f>
        <v/>
      </c>
      <c r="D142" s="68" t="str">
        <f ca="1">IF(VLOOKUP(A142,'Trust - Frontsheet'!$A$16:$AC$215,6,0)="","",VLOOKUP(A142,'Trust - Frontsheet'!$A$16:$AC$216,6,0))</f>
        <v/>
      </c>
      <c r="E142" s="69"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8" t="str">
        <f ca="1">IF(A142 = "","",IF('Trust - Frontsheet'!D151="", "Site code not present",""))</f>
        <v/>
      </c>
      <c r="G142" s="68" t="str">
        <f ca="1">IF('Trust - Frontsheet'!D151="","",IF(VLOOKUP(A142,'Trust - Frontsheet'!$A$16:$AC$215,6,0)="","Ward name not present",""))</f>
        <v/>
      </c>
      <c r="H142" s="68" t="str">
        <f ca="1">IF(A142="","",IF(VLOOKUP(A142,'Trust - Frontsheet'!$A$16:$AC$215,7,0)="","Specialty 1 has not been selected",""))</f>
        <v/>
      </c>
      <c r="I142" s="69" t="str">
        <f ca="1">IF(A142="","",IF(OR(COUNTIF(Specialties,VLOOKUP(A142,'Trust - Frontsheet'!$A$16:$AC$215,7,0))=0, AND(COUNTIF(Specialties,VLOOKUP(A142,'Trust - Frontsheet'!$A$16:$AC$215,8,0))=0,VLOOKUP(A142,'Trust - Frontsheet'!$A$16:$AC$215,8,0)&lt;&gt;"")),"You have entered unacceptable specialties.",""))</f>
        <v/>
      </c>
      <c r="J142" s="68" t="str">
        <f ca="1">IF(A142="","",IF(AND(RIGHT(VLOOKUP(A142,'Trust - Frontsheet'!$A$16:$AC$215,7,0),3)&lt;&gt;RIGHT(VLOOKUP(A142,'Trust - Frontsheet'!$A$16:$AC$215,8,0),3),VLOOKUP(A142,'Trust - Frontsheet'!$A$16:$AC$215,8,0)&lt;&gt;""),"Covid statuses do not match",""))</f>
        <v/>
      </c>
      <c r="K142" s="68" t="str">
        <f t="shared" ca="1" si="2"/>
        <v/>
      </c>
      <c r="L142" s="68" t="str" cm="1">
        <f t="array" aca="1" ref="L142" ca="1">IF(SUMPRODUCT(--('Trust - Frontsheet'!$D151:$AC151=""))&lt;&gt;26,"","This is a blank row")</f>
        <v>This is a blank row</v>
      </c>
    </row>
    <row r="143" spans="1:12" ht="45" customHeight="1" x14ac:dyDescent="0.2">
      <c r="A143" t="str">
        <f ca="1">IF('Trust - Frontsheet'!A152="","",'Trust - Frontsheet'!A152)</f>
        <v/>
      </c>
      <c r="B143" s="68" t="str">
        <f ca="1">IF('Trust - Frontsheet'!A152="","",'Trust - Frontsheet'!D152)</f>
        <v/>
      </c>
      <c r="C143" s="68" t="str">
        <f ca="1">IF(VLOOKUP(A143,'Trust - Frontsheet'!$A$16:$AC$215,5,0)="","",VLOOKUP(A143,'Trust - Frontsheet'!$A$16:$AC$216,5,0))</f>
        <v/>
      </c>
      <c r="D143" s="68" t="str">
        <f ca="1">IF(VLOOKUP(A143,'Trust - Frontsheet'!$A$16:$AC$215,6,0)="","",VLOOKUP(A143,'Trust - Frontsheet'!$A$16:$AC$216,6,0))</f>
        <v/>
      </c>
      <c r="E143" s="69"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8" t="str">
        <f ca="1">IF(A143 = "","",IF('Trust - Frontsheet'!D152="", "Site code not present",""))</f>
        <v/>
      </c>
      <c r="G143" s="68" t="str">
        <f ca="1">IF('Trust - Frontsheet'!D152="","",IF(VLOOKUP(A143,'Trust - Frontsheet'!$A$16:$AC$215,6,0)="","Ward name not present",""))</f>
        <v/>
      </c>
      <c r="H143" s="68" t="str">
        <f ca="1">IF(A143="","",IF(VLOOKUP(A143,'Trust - Frontsheet'!$A$16:$AC$215,7,0)="","Specialty 1 has not been selected",""))</f>
        <v/>
      </c>
      <c r="I143" s="69" t="str">
        <f ca="1">IF(A143="","",IF(OR(COUNTIF(Specialties,VLOOKUP(A143,'Trust - Frontsheet'!$A$16:$AC$215,7,0))=0, AND(COUNTIF(Specialties,VLOOKUP(A143,'Trust - Frontsheet'!$A$16:$AC$215,8,0))=0,VLOOKUP(A143,'Trust - Frontsheet'!$A$16:$AC$215,8,0)&lt;&gt;"")),"You have entered unacceptable specialties.",""))</f>
        <v/>
      </c>
      <c r="J143" s="68" t="str">
        <f ca="1">IF(A143="","",IF(AND(RIGHT(VLOOKUP(A143,'Trust - Frontsheet'!$A$16:$AC$215,7,0),3)&lt;&gt;RIGHT(VLOOKUP(A143,'Trust - Frontsheet'!$A$16:$AC$215,8,0),3),VLOOKUP(A143,'Trust - Frontsheet'!$A$16:$AC$215,8,0)&lt;&gt;""),"Covid statuses do not match",""))</f>
        <v/>
      </c>
      <c r="K143" s="68" t="str">
        <f t="shared" ca="1" si="2"/>
        <v/>
      </c>
      <c r="L143" s="68" t="str" cm="1">
        <f t="array" aca="1" ref="L143" ca="1">IF(SUMPRODUCT(--('Trust - Frontsheet'!$D152:$AC152=""))&lt;&gt;26,"","This is a blank row")</f>
        <v>This is a blank row</v>
      </c>
    </row>
    <row r="144" spans="1:12" ht="45" customHeight="1" x14ac:dyDescent="0.2">
      <c r="A144" t="str">
        <f ca="1">IF('Trust - Frontsheet'!A153="","",'Trust - Frontsheet'!A153)</f>
        <v/>
      </c>
      <c r="B144" s="68" t="str">
        <f ca="1">IF('Trust - Frontsheet'!A153="","",'Trust - Frontsheet'!D153)</f>
        <v/>
      </c>
      <c r="C144" s="68" t="str">
        <f ca="1">IF(VLOOKUP(A144,'Trust - Frontsheet'!$A$16:$AC$215,5,0)="","",VLOOKUP(A144,'Trust - Frontsheet'!$A$16:$AC$216,5,0))</f>
        <v/>
      </c>
      <c r="D144" s="68" t="str">
        <f ca="1">IF(VLOOKUP(A144,'Trust - Frontsheet'!$A$16:$AC$215,6,0)="","",VLOOKUP(A144,'Trust - Frontsheet'!$A$16:$AC$216,6,0))</f>
        <v/>
      </c>
      <c r="E144" s="69"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8" t="str">
        <f ca="1">IF(A144 = "","",IF('Trust - Frontsheet'!D153="", "Site code not present",""))</f>
        <v/>
      </c>
      <c r="G144" s="68" t="str">
        <f ca="1">IF('Trust - Frontsheet'!D153="","",IF(VLOOKUP(A144,'Trust - Frontsheet'!$A$16:$AC$215,6,0)="","Ward name not present",""))</f>
        <v/>
      </c>
      <c r="H144" s="68" t="str">
        <f ca="1">IF(A144="","",IF(VLOOKUP(A144,'Trust - Frontsheet'!$A$16:$AC$215,7,0)="","Specialty 1 has not been selected",""))</f>
        <v/>
      </c>
      <c r="I144" s="69" t="str">
        <f ca="1">IF(A144="","",IF(OR(COUNTIF(Specialties,VLOOKUP(A144,'Trust - Frontsheet'!$A$16:$AC$215,7,0))=0, AND(COUNTIF(Specialties,VLOOKUP(A144,'Trust - Frontsheet'!$A$16:$AC$215,8,0))=0,VLOOKUP(A144,'Trust - Frontsheet'!$A$16:$AC$215,8,0)&lt;&gt;"")),"You have entered unacceptable specialties.",""))</f>
        <v/>
      </c>
      <c r="J144" s="68" t="str">
        <f ca="1">IF(A144="","",IF(AND(RIGHT(VLOOKUP(A144,'Trust - Frontsheet'!$A$16:$AC$215,7,0),3)&lt;&gt;RIGHT(VLOOKUP(A144,'Trust - Frontsheet'!$A$16:$AC$215,8,0),3),VLOOKUP(A144,'Trust - Frontsheet'!$A$16:$AC$215,8,0)&lt;&gt;""),"Covid statuses do not match",""))</f>
        <v/>
      </c>
      <c r="K144" s="68" t="str">
        <f t="shared" ca="1" si="2"/>
        <v/>
      </c>
      <c r="L144" s="68" t="str" cm="1">
        <f t="array" aca="1" ref="L144" ca="1">IF(SUMPRODUCT(--('Trust - Frontsheet'!$D153:$AC153=""))&lt;&gt;26,"","This is a blank row")</f>
        <v>This is a blank row</v>
      </c>
    </row>
    <row r="145" spans="1:12" ht="45" customHeight="1" x14ac:dyDescent="0.2">
      <c r="A145" t="str">
        <f ca="1">IF('Trust - Frontsheet'!A154="","",'Trust - Frontsheet'!A154)</f>
        <v/>
      </c>
      <c r="B145" s="68" t="str">
        <f ca="1">IF('Trust - Frontsheet'!A154="","",'Trust - Frontsheet'!D154)</f>
        <v/>
      </c>
      <c r="C145" s="68" t="str">
        <f ca="1">IF(VLOOKUP(A145,'Trust - Frontsheet'!$A$16:$AC$215,5,0)="","",VLOOKUP(A145,'Trust - Frontsheet'!$A$16:$AC$216,5,0))</f>
        <v/>
      </c>
      <c r="D145" s="68" t="str">
        <f ca="1">IF(VLOOKUP(A145,'Trust - Frontsheet'!$A$16:$AC$215,6,0)="","",VLOOKUP(A145,'Trust - Frontsheet'!$A$16:$AC$216,6,0))</f>
        <v/>
      </c>
      <c r="E145" s="69"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8" t="str">
        <f ca="1">IF(A145 = "","",IF('Trust - Frontsheet'!D154="", "Site code not present",""))</f>
        <v/>
      </c>
      <c r="G145" s="68" t="str">
        <f ca="1">IF('Trust - Frontsheet'!D154="","",IF(VLOOKUP(A145,'Trust - Frontsheet'!$A$16:$AC$215,6,0)="","Ward name not present",""))</f>
        <v/>
      </c>
      <c r="H145" s="68" t="str">
        <f ca="1">IF(A145="","",IF(VLOOKUP(A145,'Trust - Frontsheet'!$A$16:$AC$215,7,0)="","Specialty 1 has not been selected",""))</f>
        <v/>
      </c>
      <c r="I145" s="69" t="str">
        <f ca="1">IF(A145="","",IF(OR(COUNTIF(Specialties,VLOOKUP(A145,'Trust - Frontsheet'!$A$16:$AC$215,7,0))=0, AND(COUNTIF(Specialties,VLOOKUP(A145,'Trust - Frontsheet'!$A$16:$AC$215,8,0))=0,VLOOKUP(A145,'Trust - Frontsheet'!$A$16:$AC$215,8,0)&lt;&gt;"")),"You have entered unacceptable specialties.",""))</f>
        <v/>
      </c>
      <c r="J145" s="68" t="str">
        <f ca="1">IF(A145="","",IF(AND(RIGHT(VLOOKUP(A145,'Trust - Frontsheet'!$A$16:$AC$215,7,0),3)&lt;&gt;RIGHT(VLOOKUP(A145,'Trust - Frontsheet'!$A$16:$AC$215,8,0),3),VLOOKUP(A145,'Trust - Frontsheet'!$A$16:$AC$215,8,0)&lt;&gt;""),"Covid statuses do not match",""))</f>
        <v/>
      </c>
      <c r="K145" s="68" t="str">
        <f t="shared" ca="1" si="2"/>
        <v/>
      </c>
      <c r="L145" s="68" t="str" cm="1">
        <f t="array" aca="1" ref="L145" ca="1">IF(SUMPRODUCT(--('Trust - Frontsheet'!$D154:$AC154=""))&lt;&gt;26,"","This is a blank row")</f>
        <v>This is a blank row</v>
      </c>
    </row>
    <row r="146" spans="1:12" ht="45" customHeight="1" x14ac:dyDescent="0.2">
      <c r="A146" t="str">
        <f ca="1">IF('Trust - Frontsheet'!A155="","",'Trust - Frontsheet'!A155)</f>
        <v/>
      </c>
      <c r="B146" s="68" t="str">
        <f ca="1">IF('Trust - Frontsheet'!A155="","",'Trust - Frontsheet'!D155)</f>
        <v/>
      </c>
      <c r="C146" s="68" t="str">
        <f ca="1">IF(VLOOKUP(A146,'Trust - Frontsheet'!$A$16:$AC$215,5,0)="","",VLOOKUP(A146,'Trust - Frontsheet'!$A$16:$AC$216,5,0))</f>
        <v/>
      </c>
      <c r="D146" s="68" t="str">
        <f ca="1">IF(VLOOKUP(A146,'Trust - Frontsheet'!$A$16:$AC$215,6,0)="","",VLOOKUP(A146,'Trust - Frontsheet'!$A$16:$AC$216,6,0))</f>
        <v/>
      </c>
      <c r="E146" s="69"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8" t="str">
        <f ca="1">IF(A146 = "","",IF('Trust - Frontsheet'!D155="", "Site code not present",""))</f>
        <v/>
      </c>
      <c r="G146" s="68" t="str">
        <f ca="1">IF('Trust - Frontsheet'!D155="","",IF(VLOOKUP(A146,'Trust - Frontsheet'!$A$16:$AC$215,6,0)="","Ward name not present",""))</f>
        <v/>
      </c>
      <c r="H146" s="68" t="str">
        <f ca="1">IF(A146="","",IF(VLOOKUP(A146,'Trust - Frontsheet'!$A$16:$AC$215,7,0)="","Specialty 1 has not been selected",""))</f>
        <v/>
      </c>
      <c r="I146" s="69" t="str">
        <f ca="1">IF(A146="","",IF(OR(COUNTIF(Specialties,VLOOKUP(A146,'Trust - Frontsheet'!$A$16:$AC$215,7,0))=0, AND(COUNTIF(Specialties,VLOOKUP(A146,'Trust - Frontsheet'!$A$16:$AC$215,8,0))=0,VLOOKUP(A146,'Trust - Frontsheet'!$A$16:$AC$215,8,0)&lt;&gt;"")),"You have entered unacceptable specialties.",""))</f>
        <v/>
      </c>
      <c r="J146" s="68" t="str">
        <f ca="1">IF(A146="","",IF(AND(RIGHT(VLOOKUP(A146,'Trust - Frontsheet'!$A$16:$AC$215,7,0),3)&lt;&gt;RIGHT(VLOOKUP(A146,'Trust - Frontsheet'!$A$16:$AC$215,8,0),3),VLOOKUP(A146,'Trust - Frontsheet'!$A$16:$AC$215,8,0)&lt;&gt;""),"Covid statuses do not match",""))</f>
        <v/>
      </c>
      <c r="K146" s="68" t="str">
        <f t="shared" ca="1" si="2"/>
        <v/>
      </c>
      <c r="L146" s="68" t="str" cm="1">
        <f t="array" aca="1" ref="L146" ca="1">IF(SUMPRODUCT(--('Trust - Frontsheet'!$D155:$AC155=""))&lt;&gt;26,"","This is a blank row")</f>
        <v>This is a blank row</v>
      </c>
    </row>
    <row r="147" spans="1:12" ht="45" customHeight="1" x14ac:dyDescent="0.2">
      <c r="A147" t="str">
        <f ca="1">IF('Trust - Frontsheet'!A156="","",'Trust - Frontsheet'!A156)</f>
        <v/>
      </c>
      <c r="B147" s="68" t="str">
        <f ca="1">IF('Trust - Frontsheet'!A156="","",'Trust - Frontsheet'!D156)</f>
        <v/>
      </c>
      <c r="C147" s="68" t="str">
        <f ca="1">IF(VLOOKUP(A147,'Trust - Frontsheet'!$A$16:$AC$215,5,0)="","",VLOOKUP(A147,'Trust - Frontsheet'!$A$16:$AC$216,5,0))</f>
        <v/>
      </c>
      <c r="D147" s="68" t="str">
        <f ca="1">IF(VLOOKUP(A147,'Trust - Frontsheet'!$A$16:$AC$215,6,0)="","",VLOOKUP(A147,'Trust - Frontsheet'!$A$16:$AC$216,6,0))</f>
        <v/>
      </c>
      <c r="E147" s="69"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8" t="str">
        <f ca="1">IF(A147 = "","",IF('Trust - Frontsheet'!D156="", "Site code not present",""))</f>
        <v/>
      </c>
      <c r="G147" s="68" t="str">
        <f ca="1">IF('Trust - Frontsheet'!D156="","",IF(VLOOKUP(A147,'Trust - Frontsheet'!$A$16:$AC$215,6,0)="","Ward name not present",""))</f>
        <v/>
      </c>
      <c r="H147" s="68" t="str">
        <f ca="1">IF(A147="","",IF(VLOOKUP(A147,'Trust - Frontsheet'!$A$16:$AC$215,7,0)="","Specialty 1 has not been selected",""))</f>
        <v/>
      </c>
      <c r="I147" s="69" t="str">
        <f ca="1">IF(A147="","",IF(OR(COUNTIF(Specialties,VLOOKUP(A147,'Trust - Frontsheet'!$A$16:$AC$215,7,0))=0, AND(COUNTIF(Specialties,VLOOKUP(A147,'Trust - Frontsheet'!$A$16:$AC$215,8,0))=0,VLOOKUP(A147,'Trust - Frontsheet'!$A$16:$AC$215,8,0)&lt;&gt;"")),"You have entered unacceptable specialties.",""))</f>
        <v/>
      </c>
      <c r="J147" s="68" t="str">
        <f ca="1">IF(A147="","",IF(AND(RIGHT(VLOOKUP(A147,'Trust - Frontsheet'!$A$16:$AC$215,7,0),3)&lt;&gt;RIGHT(VLOOKUP(A147,'Trust - Frontsheet'!$A$16:$AC$215,8,0),3),VLOOKUP(A147,'Trust - Frontsheet'!$A$16:$AC$215,8,0)&lt;&gt;""),"Covid statuses do not match",""))</f>
        <v/>
      </c>
      <c r="K147" s="68" t="str">
        <f t="shared" ca="1" si="2"/>
        <v/>
      </c>
      <c r="L147" s="68" t="str" cm="1">
        <f t="array" aca="1" ref="L147" ca="1">IF(SUMPRODUCT(--('Trust - Frontsheet'!$D156:$AC156=""))&lt;&gt;26,"","This is a blank row")</f>
        <v>This is a blank row</v>
      </c>
    </row>
    <row r="148" spans="1:12" ht="45" customHeight="1" x14ac:dyDescent="0.2">
      <c r="A148" t="str">
        <f ca="1">IF('Trust - Frontsheet'!A157="","",'Trust - Frontsheet'!A157)</f>
        <v/>
      </c>
      <c r="B148" s="68" t="str">
        <f ca="1">IF('Trust - Frontsheet'!A157="","",'Trust - Frontsheet'!D157)</f>
        <v/>
      </c>
      <c r="C148" s="68" t="str">
        <f ca="1">IF(VLOOKUP(A148,'Trust - Frontsheet'!$A$16:$AC$215,5,0)="","",VLOOKUP(A148,'Trust - Frontsheet'!$A$16:$AC$216,5,0))</f>
        <v/>
      </c>
      <c r="D148" s="68" t="str">
        <f ca="1">IF(VLOOKUP(A148,'Trust - Frontsheet'!$A$16:$AC$215,6,0)="","",VLOOKUP(A148,'Trust - Frontsheet'!$A$16:$AC$216,6,0))</f>
        <v/>
      </c>
      <c r="E148" s="69"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8" t="str">
        <f ca="1">IF(A148 = "","",IF('Trust - Frontsheet'!D157="", "Site code not present",""))</f>
        <v/>
      </c>
      <c r="G148" s="68" t="str">
        <f ca="1">IF('Trust - Frontsheet'!D157="","",IF(VLOOKUP(A148,'Trust - Frontsheet'!$A$16:$AC$215,6,0)="","Ward name not present",""))</f>
        <v/>
      </c>
      <c r="H148" s="68" t="str">
        <f ca="1">IF(A148="","",IF(VLOOKUP(A148,'Trust - Frontsheet'!$A$16:$AC$215,7,0)="","Specialty 1 has not been selected",""))</f>
        <v/>
      </c>
      <c r="I148" s="69" t="str">
        <f ca="1">IF(A148="","",IF(OR(COUNTIF(Specialties,VLOOKUP(A148,'Trust - Frontsheet'!$A$16:$AC$215,7,0))=0, AND(COUNTIF(Specialties,VLOOKUP(A148,'Trust - Frontsheet'!$A$16:$AC$215,8,0))=0,VLOOKUP(A148,'Trust - Frontsheet'!$A$16:$AC$215,8,0)&lt;&gt;"")),"You have entered unacceptable specialties.",""))</f>
        <v/>
      </c>
      <c r="J148" s="68" t="str">
        <f ca="1">IF(A148="","",IF(AND(RIGHT(VLOOKUP(A148,'Trust - Frontsheet'!$A$16:$AC$215,7,0),3)&lt;&gt;RIGHT(VLOOKUP(A148,'Trust - Frontsheet'!$A$16:$AC$215,8,0),3),VLOOKUP(A148,'Trust - Frontsheet'!$A$16:$AC$215,8,0)&lt;&gt;""),"Covid statuses do not match",""))</f>
        <v/>
      </c>
      <c r="K148" s="68" t="str">
        <f t="shared" ca="1" si="2"/>
        <v/>
      </c>
      <c r="L148" s="68" t="str" cm="1">
        <f t="array" aca="1" ref="L148" ca="1">IF(SUMPRODUCT(--('Trust - Frontsheet'!$D157:$AC157=""))&lt;&gt;26,"","This is a blank row")</f>
        <v>This is a blank row</v>
      </c>
    </row>
    <row r="149" spans="1:12" ht="45" customHeight="1" x14ac:dyDescent="0.2">
      <c r="A149" t="str">
        <f ca="1">IF('Trust - Frontsheet'!A158="","",'Trust - Frontsheet'!A158)</f>
        <v/>
      </c>
      <c r="B149" s="68" t="str">
        <f ca="1">IF('Trust - Frontsheet'!A158="","",'Trust - Frontsheet'!D158)</f>
        <v/>
      </c>
      <c r="C149" s="68" t="str">
        <f ca="1">IF(VLOOKUP(A149,'Trust - Frontsheet'!$A$16:$AC$215,5,0)="","",VLOOKUP(A149,'Trust - Frontsheet'!$A$16:$AC$216,5,0))</f>
        <v/>
      </c>
      <c r="D149" s="68" t="str">
        <f ca="1">IF(VLOOKUP(A149,'Trust - Frontsheet'!$A$16:$AC$215,6,0)="","",VLOOKUP(A149,'Trust - Frontsheet'!$A$16:$AC$216,6,0))</f>
        <v/>
      </c>
      <c r="E149" s="69"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8" t="str">
        <f ca="1">IF(A149 = "","",IF('Trust - Frontsheet'!D158="", "Site code not present",""))</f>
        <v/>
      </c>
      <c r="G149" s="68" t="str">
        <f ca="1">IF('Trust - Frontsheet'!D158="","",IF(VLOOKUP(A149,'Trust - Frontsheet'!$A$16:$AC$215,6,0)="","Ward name not present",""))</f>
        <v/>
      </c>
      <c r="H149" s="68" t="str">
        <f ca="1">IF(A149="","",IF(VLOOKUP(A149,'Trust - Frontsheet'!$A$16:$AC$215,7,0)="","Specialty 1 has not been selected",""))</f>
        <v/>
      </c>
      <c r="I149" s="69" t="str">
        <f ca="1">IF(A149="","",IF(OR(COUNTIF(Specialties,VLOOKUP(A149,'Trust - Frontsheet'!$A$16:$AC$215,7,0))=0, AND(COUNTIF(Specialties,VLOOKUP(A149,'Trust - Frontsheet'!$A$16:$AC$215,8,0))=0,VLOOKUP(A149,'Trust - Frontsheet'!$A$16:$AC$215,8,0)&lt;&gt;"")),"You have entered unacceptable specialties.",""))</f>
        <v/>
      </c>
      <c r="J149" s="68" t="str">
        <f ca="1">IF(A149="","",IF(AND(RIGHT(VLOOKUP(A149,'Trust - Frontsheet'!$A$16:$AC$215,7,0),3)&lt;&gt;RIGHT(VLOOKUP(A149,'Trust - Frontsheet'!$A$16:$AC$215,8,0),3),VLOOKUP(A149,'Trust - Frontsheet'!$A$16:$AC$215,8,0)&lt;&gt;""),"Covid statuses do not match",""))</f>
        <v/>
      </c>
      <c r="K149" s="68" t="str">
        <f t="shared" ca="1" si="2"/>
        <v/>
      </c>
      <c r="L149" s="68" t="str" cm="1">
        <f t="array" aca="1" ref="L149" ca="1">IF(SUMPRODUCT(--('Trust - Frontsheet'!$D158:$AC158=""))&lt;&gt;26,"","This is a blank row")</f>
        <v>This is a blank row</v>
      </c>
    </row>
    <row r="150" spans="1:12" ht="45" customHeight="1" x14ac:dyDescent="0.2">
      <c r="A150" t="str">
        <f ca="1">IF('Trust - Frontsheet'!A159="","",'Trust - Frontsheet'!A159)</f>
        <v/>
      </c>
      <c r="B150" s="68" t="str">
        <f ca="1">IF('Trust - Frontsheet'!A159="","",'Trust - Frontsheet'!D159)</f>
        <v/>
      </c>
      <c r="C150" s="68" t="str">
        <f ca="1">IF(VLOOKUP(A150,'Trust - Frontsheet'!$A$16:$AC$215,5,0)="","",VLOOKUP(A150,'Trust - Frontsheet'!$A$16:$AC$216,5,0))</f>
        <v/>
      </c>
      <c r="D150" s="68" t="str">
        <f ca="1">IF(VLOOKUP(A150,'Trust - Frontsheet'!$A$16:$AC$215,6,0)="","",VLOOKUP(A150,'Trust - Frontsheet'!$A$16:$AC$216,6,0))</f>
        <v/>
      </c>
      <c r="E150" s="69"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8" t="str">
        <f ca="1">IF(A150 = "","",IF('Trust - Frontsheet'!D159="", "Site code not present",""))</f>
        <v/>
      </c>
      <c r="G150" s="68" t="str">
        <f ca="1">IF('Trust - Frontsheet'!D159="","",IF(VLOOKUP(A150,'Trust - Frontsheet'!$A$16:$AC$215,6,0)="","Ward name not present",""))</f>
        <v/>
      </c>
      <c r="H150" s="68" t="str">
        <f ca="1">IF(A150="","",IF(VLOOKUP(A150,'Trust - Frontsheet'!$A$16:$AC$215,7,0)="","Specialty 1 has not been selected",""))</f>
        <v/>
      </c>
      <c r="I150" s="69" t="str">
        <f ca="1">IF(A150="","",IF(OR(COUNTIF(Specialties,VLOOKUP(A150,'Trust - Frontsheet'!$A$16:$AC$215,7,0))=0, AND(COUNTIF(Specialties,VLOOKUP(A150,'Trust - Frontsheet'!$A$16:$AC$215,8,0))=0,VLOOKUP(A150,'Trust - Frontsheet'!$A$16:$AC$215,8,0)&lt;&gt;"")),"You have entered unacceptable specialties.",""))</f>
        <v/>
      </c>
      <c r="J150" s="68" t="str">
        <f ca="1">IF(A150="","",IF(AND(RIGHT(VLOOKUP(A150,'Trust - Frontsheet'!$A$16:$AC$215,7,0),3)&lt;&gt;RIGHT(VLOOKUP(A150,'Trust - Frontsheet'!$A$16:$AC$215,8,0),3),VLOOKUP(A150,'Trust - Frontsheet'!$A$16:$AC$215,8,0)&lt;&gt;""),"Covid statuses do not match",""))</f>
        <v/>
      </c>
      <c r="K150" s="68" t="str">
        <f t="shared" ca="1" si="2"/>
        <v/>
      </c>
      <c r="L150" s="68" t="str" cm="1">
        <f t="array" aca="1" ref="L150" ca="1">IF(SUMPRODUCT(--('Trust - Frontsheet'!$D159:$AC159=""))&lt;&gt;26,"","This is a blank row")</f>
        <v>This is a blank row</v>
      </c>
    </row>
    <row r="151" spans="1:12" ht="45" customHeight="1" x14ac:dyDescent="0.2">
      <c r="A151" t="str">
        <f ca="1">IF('Trust - Frontsheet'!A160="","",'Trust - Frontsheet'!A160)</f>
        <v/>
      </c>
      <c r="B151" s="68" t="str">
        <f ca="1">IF('Trust - Frontsheet'!A160="","",'Trust - Frontsheet'!D160)</f>
        <v/>
      </c>
      <c r="C151" s="68" t="str">
        <f ca="1">IF(VLOOKUP(A151,'Trust - Frontsheet'!$A$16:$AC$215,5,0)="","",VLOOKUP(A151,'Trust - Frontsheet'!$A$16:$AC$216,5,0))</f>
        <v/>
      </c>
      <c r="D151" s="68" t="str">
        <f ca="1">IF(VLOOKUP(A151,'Trust - Frontsheet'!$A$16:$AC$215,6,0)="","",VLOOKUP(A151,'Trust - Frontsheet'!$A$16:$AC$216,6,0))</f>
        <v/>
      </c>
      <c r="E151" s="69"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8" t="str">
        <f ca="1">IF(A151 = "","",IF('Trust - Frontsheet'!D160="", "Site code not present",""))</f>
        <v/>
      </c>
      <c r="G151" s="68" t="str">
        <f ca="1">IF('Trust - Frontsheet'!D160="","",IF(VLOOKUP(A151,'Trust - Frontsheet'!$A$16:$AC$215,6,0)="","Ward name not present",""))</f>
        <v/>
      </c>
      <c r="H151" s="68" t="str">
        <f ca="1">IF(A151="","",IF(VLOOKUP(A151,'Trust - Frontsheet'!$A$16:$AC$215,7,0)="","Specialty 1 has not been selected",""))</f>
        <v/>
      </c>
      <c r="I151" s="69" t="str">
        <f ca="1">IF(A151="","",IF(OR(COUNTIF(Specialties,VLOOKUP(A151,'Trust - Frontsheet'!$A$16:$AC$215,7,0))=0, AND(COUNTIF(Specialties,VLOOKUP(A151,'Trust - Frontsheet'!$A$16:$AC$215,8,0))=0,VLOOKUP(A151,'Trust - Frontsheet'!$A$16:$AC$215,8,0)&lt;&gt;"")),"You have entered unacceptable specialties.",""))</f>
        <v/>
      </c>
      <c r="J151" s="68" t="str">
        <f ca="1">IF(A151="","",IF(AND(RIGHT(VLOOKUP(A151,'Trust - Frontsheet'!$A$16:$AC$215,7,0),3)&lt;&gt;RIGHT(VLOOKUP(A151,'Trust - Frontsheet'!$A$16:$AC$215,8,0),3),VLOOKUP(A151,'Trust - Frontsheet'!$A$16:$AC$215,8,0)&lt;&gt;""),"Covid statuses do not match",""))</f>
        <v/>
      </c>
      <c r="K151" s="68" t="str">
        <f t="shared" ca="1" si="2"/>
        <v/>
      </c>
      <c r="L151" s="68" t="str" cm="1">
        <f t="array" aca="1" ref="L151" ca="1">IF(SUMPRODUCT(--('Trust - Frontsheet'!$D160:$AC160=""))&lt;&gt;26,"","This is a blank row")</f>
        <v>This is a blank row</v>
      </c>
    </row>
    <row r="152" spans="1:12" ht="45" customHeight="1" x14ac:dyDescent="0.2">
      <c r="A152" t="str">
        <f ca="1">IF('Trust - Frontsheet'!A161="","",'Trust - Frontsheet'!A161)</f>
        <v/>
      </c>
      <c r="B152" s="68" t="str">
        <f ca="1">IF('Trust - Frontsheet'!A161="","",'Trust - Frontsheet'!D161)</f>
        <v/>
      </c>
      <c r="C152" s="68" t="str">
        <f ca="1">IF(VLOOKUP(A152,'Trust - Frontsheet'!$A$16:$AC$215,5,0)="","",VLOOKUP(A152,'Trust - Frontsheet'!$A$16:$AC$216,5,0))</f>
        <v/>
      </c>
      <c r="D152" s="68" t="str">
        <f ca="1">IF(VLOOKUP(A152,'Trust - Frontsheet'!$A$16:$AC$215,6,0)="","",VLOOKUP(A152,'Trust - Frontsheet'!$A$16:$AC$216,6,0))</f>
        <v/>
      </c>
      <c r="E152" s="69"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8" t="str">
        <f ca="1">IF(A152 = "","",IF('Trust - Frontsheet'!D161="", "Site code not present",""))</f>
        <v/>
      </c>
      <c r="G152" s="68" t="str">
        <f ca="1">IF('Trust - Frontsheet'!D161="","",IF(VLOOKUP(A152,'Trust - Frontsheet'!$A$16:$AC$215,6,0)="","Ward name not present",""))</f>
        <v/>
      </c>
      <c r="H152" s="68" t="str">
        <f ca="1">IF(A152="","",IF(VLOOKUP(A152,'Trust - Frontsheet'!$A$16:$AC$215,7,0)="","Specialty 1 has not been selected",""))</f>
        <v/>
      </c>
      <c r="I152" s="69" t="str">
        <f ca="1">IF(A152="","",IF(OR(COUNTIF(Specialties,VLOOKUP(A152,'Trust - Frontsheet'!$A$16:$AC$215,7,0))=0, AND(COUNTIF(Specialties,VLOOKUP(A152,'Trust - Frontsheet'!$A$16:$AC$215,8,0))=0,VLOOKUP(A152,'Trust - Frontsheet'!$A$16:$AC$215,8,0)&lt;&gt;"")),"You have entered unacceptable specialties.",""))</f>
        <v/>
      </c>
      <c r="J152" s="68" t="str">
        <f ca="1">IF(A152="","",IF(AND(RIGHT(VLOOKUP(A152,'Trust - Frontsheet'!$A$16:$AC$215,7,0),3)&lt;&gt;RIGHT(VLOOKUP(A152,'Trust - Frontsheet'!$A$16:$AC$215,8,0),3),VLOOKUP(A152,'Trust - Frontsheet'!$A$16:$AC$215,8,0)&lt;&gt;""),"Covid statuses do not match",""))</f>
        <v/>
      </c>
      <c r="K152" s="68" t="str">
        <f t="shared" ca="1" si="2"/>
        <v/>
      </c>
      <c r="L152" s="68" t="str" cm="1">
        <f t="array" aca="1" ref="L152" ca="1">IF(SUMPRODUCT(--('Trust - Frontsheet'!$D161:$AC161=""))&lt;&gt;26,"","This is a blank row")</f>
        <v>This is a blank row</v>
      </c>
    </row>
    <row r="153" spans="1:12" ht="45" customHeight="1" x14ac:dyDescent="0.2">
      <c r="A153" t="str">
        <f ca="1">IF('Trust - Frontsheet'!A162="","",'Trust - Frontsheet'!A162)</f>
        <v/>
      </c>
      <c r="B153" s="68" t="str">
        <f ca="1">IF('Trust - Frontsheet'!A162="","",'Trust - Frontsheet'!D162)</f>
        <v/>
      </c>
      <c r="C153" s="68" t="str">
        <f ca="1">IF(VLOOKUP(A153,'Trust - Frontsheet'!$A$16:$AC$215,5,0)="","",VLOOKUP(A153,'Trust - Frontsheet'!$A$16:$AC$216,5,0))</f>
        <v/>
      </c>
      <c r="D153" s="68" t="str">
        <f ca="1">IF(VLOOKUP(A153,'Trust - Frontsheet'!$A$16:$AC$215,6,0)="","",VLOOKUP(A153,'Trust - Frontsheet'!$A$16:$AC$216,6,0))</f>
        <v/>
      </c>
      <c r="E153" s="69"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8" t="str">
        <f ca="1">IF(A153 = "","",IF('Trust - Frontsheet'!D162="", "Site code not present",""))</f>
        <v/>
      </c>
      <c r="G153" s="68" t="str">
        <f ca="1">IF('Trust - Frontsheet'!D162="","",IF(VLOOKUP(A153,'Trust - Frontsheet'!$A$16:$AC$215,6,0)="","Ward name not present",""))</f>
        <v/>
      </c>
      <c r="H153" s="68" t="str">
        <f ca="1">IF(A153="","",IF(VLOOKUP(A153,'Trust - Frontsheet'!$A$16:$AC$215,7,0)="","Specialty 1 has not been selected",""))</f>
        <v/>
      </c>
      <c r="I153" s="69" t="str">
        <f ca="1">IF(A153="","",IF(OR(COUNTIF(Specialties,VLOOKUP(A153,'Trust - Frontsheet'!$A$16:$AC$215,7,0))=0, AND(COUNTIF(Specialties,VLOOKUP(A153,'Trust - Frontsheet'!$A$16:$AC$215,8,0))=0,VLOOKUP(A153,'Trust - Frontsheet'!$A$16:$AC$215,8,0)&lt;&gt;"")),"You have entered unacceptable specialties.",""))</f>
        <v/>
      </c>
      <c r="J153" s="68" t="str">
        <f ca="1">IF(A153="","",IF(AND(RIGHT(VLOOKUP(A153,'Trust - Frontsheet'!$A$16:$AC$215,7,0),3)&lt;&gt;RIGHT(VLOOKUP(A153,'Trust - Frontsheet'!$A$16:$AC$215,8,0),3),VLOOKUP(A153,'Trust - Frontsheet'!$A$16:$AC$215,8,0)&lt;&gt;""),"Covid statuses do not match",""))</f>
        <v/>
      </c>
      <c r="K153" s="68" t="str">
        <f t="shared" ca="1" si="2"/>
        <v/>
      </c>
      <c r="L153" s="68" t="str" cm="1">
        <f t="array" aca="1" ref="L153" ca="1">IF(SUMPRODUCT(--('Trust - Frontsheet'!$D162:$AC162=""))&lt;&gt;26,"","This is a blank row")</f>
        <v>This is a blank row</v>
      </c>
    </row>
    <row r="154" spans="1:12" ht="45" customHeight="1" x14ac:dyDescent="0.2">
      <c r="A154" t="str">
        <f ca="1">IF('Trust - Frontsheet'!A163="","",'Trust - Frontsheet'!A163)</f>
        <v/>
      </c>
      <c r="B154" s="68" t="str">
        <f ca="1">IF('Trust - Frontsheet'!A163="","",'Trust - Frontsheet'!D163)</f>
        <v/>
      </c>
      <c r="C154" s="68" t="str">
        <f ca="1">IF(VLOOKUP(A154,'Trust - Frontsheet'!$A$16:$AC$215,5,0)="","",VLOOKUP(A154,'Trust - Frontsheet'!$A$16:$AC$216,5,0))</f>
        <v/>
      </c>
      <c r="D154" s="68" t="str">
        <f ca="1">IF(VLOOKUP(A154,'Trust - Frontsheet'!$A$16:$AC$215,6,0)="","",VLOOKUP(A154,'Trust - Frontsheet'!$A$16:$AC$216,6,0))</f>
        <v/>
      </c>
      <c r="E154" s="69"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8" t="str">
        <f ca="1">IF(A154 = "","",IF('Trust - Frontsheet'!D163="", "Site code not present",""))</f>
        <v/>
      </c>
      <c r="G154" s="68" t="str">
        <f ca="1">IF('Trust - Frontsheet'!D163="","",IF(VLOOKUP(A154,'Trust - Frontsheet'!$A$16:$AC$215,6,0)="","Ward name not present",""))</f>
        <v/>
      </c>
      <c r="H154" s="68" t="str">
        <f ca="1">IF(A154="","",IF(VLOOKUP(A154,'Trust - Frontsheet'!$A$16:$AC$215,7,0)="","Specialty 1 has not been selected",""))</f>
        <v/>
      </c>
      <c r="I154" s="69" t="str">
        <f ca="1">IF(A154="","",IF(OR(COUNTIF(Specialties,VLOOKUP(A154,'Trust - Frontsheet'!$A$16:$AC$215,7,0))=0, AND(COUNTIF(Specialties,VLOOKUP(A154,'Trust - Frontsheet'!$A$16:$AC$215,8,0))=0,VLOOKUP(A154,'Trust - Frontsheet'!$A$16:$AC$215,8,0)&lt;&gt;"")),"You have entered unacceptable specialties.",""))</f>
        <v/>
      </c>
      <c r="J154" s="68" t="str">
        <f ca="1">IF(A154="","",IF(AND(RIGHT(VLOOKUP(A154,'Trust - Frontsheet'!$A$16:$AC$215,7,0),3)&lt;&gt;RIGHT(VLOOKUP(A154,'Trust - Frontsheet'!$A$16:$AC$215,8,0),3),VLOOKUP(A154,'Trust - Frontsheet'!$A$16:$AC$215,8,0)&lt;&gt;""),"Covid statuses do not match",""))</f>
        <v/>
      </c>
      <c r="K154" s="68" t="str">
        <f t="shared" ca="1" si="2"/>
        <v/>
      </c>
      <c r="L154" s="68" t="str" cm="1">
        <f t="array" aca="1" ref="L154" ca="1">IF(SUMPRODUCT(--('Trust - Frontsheet'!$D163:$AC163=""))&lt;&gt;26,"","This is a blank row")</f>
        <v>This is a blank row</v>
      </c>
    </row>
    <row r="155" spans="1:12" ht="45" customHeight="1" x14ac:dyDescent="0.2">
      <c r="A155" t="str">
        <f ca="1">IF('Trust - Frontsheet'!A164="","",'Trust - Frontsheet'!A164)</f>
        <v/>
      </c>
      <c r="B155" s="68" t="str">
        <f ca="1">IF('Trust - Frontsheet'!A164="","",'Trust - Frontsheet'!D164)</f>
        <v/>
      </c>
      <c r="C155" s="68" t="str">
        <f ca="1">IF(VLOOKUP(A155,'Trust - Frontsheet'!$A$16:$AC$215,5,0)="","",VLOOKUP(A155,'Trust - Frontsheet'!$A$16:$AC$216,5,0))</f>
        <v/>
      </c>
      <c r="D155" s="68" t="str">
        <f ca="1">IF(VLOOKUP(A155,'Trust - Frontsheet'!$A$16:$AC$215,6,0)="","",VLOOKUP(A155,'Trust - Frontsheet'!$A$16:$AC$216,6,0))</f>
        <v/>
      </c>
      <c r="E155" s="69"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8" t="str">
        <f ca="1">IF(A155 = "","",IF('Trust - Frontsheet'!D164="", "Site code not present",""))</f>
        <v/>
      </c>
      <c r="G155" s="68" t="str">
        <f ca="1">IF('Trust - Frontsheet'!D164="","",IF(VLOOKUP(A155,'Trust - Frontsheet'!$A$16:$AC$215,6,0)="","Ward name not present",""))</f>
        <v/>
      </c>
      <c r="H155" s="68" t="str">
        <f ca="1">IF(A155="","",IF(VLOOKUP(A155,'Trust - Frontsheet'!$A$16:$AC$215,7,0)="","Specialty 1 has not been selected",""))</f>
        <v/>
      </c>
      <c r="I155" s="69" t="str">
        <f ca="1">IF(A155="","",IF(OR(COUNTIF(Specialties,VLOOKUP(A155,'Trust - Frontsheet'!$A$16:$AC$215,7,0))=0, AND(COUNTIF(Specialties,VLOOKUP(A155,'Trust - Frontsheet'!$A$16:$AC$215,8,0))=0,VLOOKUP(A155,'Trust - Frontsheet'!$A$16:$AC$215,8,0)&lt;&gt;"")),"You have entered unacceptable specialties.",""))</f>
        <v/>
      </c>
      <c r="J155" s="68" t="str">
        <f ca="1">IF(A155="","",IF(AND(RIGHT(VLOOKUP(A155,'Trust - Frontsheet'!$A$16:$AC$215,7,0),3)&lt;&gt;RIGHT(VLOOKUP(A155,'Trust - Frontsheet'!$A$16:$AC$215,8,0),3),VLOOKUP(A155,'Trust - Frontsheet'!$A$16:$AC$215,8,0)&lt;&gt;""),"Covid statuses do not match",""))</f>
        <v/>
      </c>
      <c r="K155" s="68" t="str">
        <f t="shared" ca="1" si="2"/>
        <v/>
      </c>
      <c r="L155" s="68" t="str" cm="1">
        <f t="array" aca="1" ref="L155" ca="1">IF(SUMPRODUCT(--('Trust - Frontsheet'!$D164:$AC164=""))&lt;&gt;26,"","This is a blank row")</f>
        <v>This is a blank row</v>
      </c>
    </row>
    <row r="156" spans="1:12" ht="45" customHeight="1" x14ac:dyDescent="0.2">
      <c r="A156" t="str">
        <f ca="1">IF('Trust - Frontsheet'!A165="","",'Trust - Frontsheet'!A165)</f>
        <v/>
      </c>
      <c r="B156" s="68" t="str">
        <f ca="1">IF('Trust - Frontsheet'!A165="","",'Trust - Frontsheet'!D165)</f>
        <v/>
      </c>
      <c r="C156" s="68" t="str">
        <f ca="1">IF(VLOOKUP(A156,'Trust - Frontsheet'!$A$16:$AC$215,5,0)="","",VLOOKUP(A156,'Trust - Frontsheet'!$A$16:$AC$216,5,0))</f>
        <v/>
      </c>
      <c r="D156" s="68" t="str">
        <f ca="1">IF(VLOOKUP(A156,'Trust - Frontsheet'!$A$16:$AC$215,6,0)="","",VLOOKUP(A156,'Trust - Frontsheet'!$A$16:$AC$216,6,0))</f>
        <v/>
      </c>
      <c r="E156" s="69"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8" t="str">
        <f ca="1">IF(A156 = "","",IF('Trust - Frontsheet'!D165="", "Site code not present",""))</f>
        <v/>
      </c>
      <c r="G156" s="68" t="str">
        <f ca="1">IF('Trust - Frontsheet'!D165="","",IF(VLOOKUP(A156,'Trust - Frontsheet'!$A$16:$AC$215,6,0)="","Ward name not present",""))</f>
        <v/>
      </c>
      <c r="H156" s="68" t="str">
        <f ca="1">IF(A156="","",IF(VLOOKUP(A156,'Trust - Frontsheet'!$A$16:$AC$215,7,0)="","Specialty 1 has not been selected",""))</f>
        <v/>
      </c>
      <c r="I156" s="69" t="str">
        <f ca="1">IF(A156="","",IF(OR(COUNTIF(Specialties,VLOOKUP(A156,'Trust - Frontsheet'!$A$16:$AC$215,7,0))=0, AND(COUNTIF(Specialties,VLOOKUP(A156,'Trust - Frontsheet'!$A$16:$AC$215,8,0))=0,VLOOKUP(A156,'Trust - Frontsheet'!$A$16:$AC$215,8,0)&lt;&gt;"")),"You have entered unacceptable specialties.",""))</f>
        <v/>
      </c>
      <c r="J156" s="68" t="str">
        <f ca="1">IF(A156="","",IF(AND(RIGHT(VLOOKUP(A156,'Trust - Frontsheet'!$A$16:$AC$215,7,0),3)&lt;&gt;RIGHT(VLOOKUP(A156,'Trust - Frontsheet'!$A$16:$AC$215,8,0),3),VLOOKUP(A156,'Trust - Frontsheet'!$A$16:$AC$215,8,0)&lt;&gt;""),"Covid statuses do not match",""))</f>
        <v/>
      </c>
      <c r="K156" s="68" t="str">
        <f t="shared" ca="1" si="2"/>
        <v/>
      </c>
      <c r="L156" s="68" t="str" cm="1">
        <f t="array" aca="1" ref="L156" ca="1">IF(SUMPRODUCT(--('Trust - Frontsheet'!$D165:$AC165=""))&lt;&gt;26,"","This is a blank row")</f>
        <v>This is a blank row</v>
      </c>
    </row>
    <row r="157" spans="1:12" ht="45" customHeight="1" x14ac:dyDescent="0.2">
      <c r="A157" t="str">
        <f ca="1">IF('Trust - Frontsheet'!A166="","",'Trust - Frontsheet'!A166)</f>
        <v/>
      </c>
      <c r="B157" s="68" t="str">
        <f ca="1">IF('Trust - Frontsheet'!A166="","",'Trust - Frontsheet'!D166)</f>
        <v/>
      </c>
      <c r="C157" s="68" t="str">
        <f ca="1">IF(VLOOKUP(A157,'Trust - Frontsheet'!$A$16:$AC$215,5,0)="","",VLOOKUP(A157,'Trust - Frontsheet'!$A$16:$AC$216,5,0))</f>
        <v/>
      </c>
      <c r="D157" s="68" t="str">
        <f ca="1">IF(VLOOKUP(A157,'Trust - Frontsheet'!$A$16:$AC$215,6,0)="","",VLOOKUP(A157,'Trust - Frontsheet'!$A$16:$AC$216,6,0))</f>
        <v/>
      </c>
      <c r="E157" s="69"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8" t="str">
        <f ca="1">IF(A157 = "","",IF('Trust - Frontsheet'!D166="", "Site code not present",""))</f>
        <v/>
      </c>
      <c r="G157" s="68" t="str">
        <f ca="1">IF('Trust - Frontsheet'!D166="","",IF(VLOOKUP(A157,'Trust - Frontsheet'!$A$16:$AC$215,6,0)="","Ward name not present",""))</f>
        <v/>
      </c>
      <c r="H157" s="68" t="str">
        <f ca="1">IF(A157="","",IF(VLOOKUP(A157,'Trust - Frontsheet'!$A$16:$AC$215,7,0)="","Specialty 1 has not been selected",""))</f>
        <v/>
      </c>
      <c r="I157" s="69" t="str">
        <f ca="1">IF(A157="","",IF(OR(COUNTIF(Specialties,VLOOKUP(A157,'Trust - Frontsheet'!$A$16:$AC$215,7,0))=0, AND(COUNTIF(Specialties,VLOOKUP(A157,'Trust - Frontsheet'!$A$16:$AC$215,8,0))=0,VLOOKUP(A157,'Trust - Frontsheet'!$A$16:$AC$215,8,0)&lt;&gt;"")),"You have entered unacceptable specialties.",""))</f>
        <v/>
      </c>
      <c r="J157" s="68" t="str">
        <f ca="1">IF(A157="","",IF(AND(RIGHT(VLOOKUP(A157,'Trust - Frontsheet'!$A$16:$AC$215,7,0),3)&lt;&gt;RIGHT(VLOOKUP(A157,'Trust - Frontsheet'!$A$16:$AC$215,8,0),3),VLOOKUP(A157,'Trust - Frontsheet'!$A$16:$AC$215,8,0)&lt;&gt;""),"Covid statuses do not match",""))</f>
        <v/>
      </c>
      <c r="K157" s="68" t="str">
        <f t="shared" ca="1" si="2"/>
        <v/>
      </c>
      <c r="L157" s="68" t="str" cm="1">
        <f t="array" aca="1" ref="L157" ca="1">IF(SUMPRODUCT(--('Trust - Frontsheet'!$D166:$AC166=""))&lt;&gt;26,"","This is a blank row")</f>
        <v>This is a blank row</v>
      </c>
    </row>
    <row r="158" spans="1:12" ht="45" customHeight="1" x14ac:dyDescent="0.2">
      <c r="A158" t="str">
        <f ca="1">IF('Trust - Frontsheet'!A167="","",'Trust - Frontsheet'!A167)</f>
        <v/>
      </c>
      <c r="B158" s="68" t="str">
        <f ca="1">IF('Trust - Frontsheet'!A167="","",'Trust - Frontsheet'!D167)</f>
        <v/>
      </c>
      <c r="C158" s="68" t="str">
        <f ca="1">IF(VLOOKUP(A158,'Trust - Frontsheet'!$A$16:$AC$215,5,0)="","",VLOOKUP(A158,'Trust - Frontsheet'!$A$16:$AC$216,5,0))</f>
        <v/>
      </c>
      <c r="D158" s="68" t="str">
        <f ca="1">IF(VLOOKUP(A158,'Trust - Frontsheet'!$A$16:$AC$215,6,0)="","",VLOOKUP(A158,'Trust - Frontsheet'!$A$16:$AC$216,6,0))</f>
        <v/>
      </c>
      <c r="E158" s="69"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8" t="str">
        <f ca="1">IF(A158 = "","",IF('Trust - Frontsheet'!D167="", "Site code not present",""))</f>
        <v/>
      </c>
      <c r="G158" s="68" t="str">
        <f ca="1">IF('Trust - Frontsheet'!D167="","",IF(VLOOKUP(A158,'Trust - Frontsheet'!$A$16:$AC$215,6,0)="","Ward name not present",""))</f>
        <v/>
      </c>
      <c r="H158" s="68" t="str">
        <f ca="1">IF(A158="","",IF(VLOOKUP(A158,'Trust - Frontsheet'!$A$16:$AC$215,7,0)="","Specialty 1 has not been selected",""))</f>
        <v/>
      </c>
      <c r="I158" s="69" t="str">
        <f ca="1">IF(A158="","",IF(OR(COUNTIF(Specialties,VLOOKUP(A158,'Trust - Frontsheet'!$A$16:$AC$215,7,0))=0, AND(COUNTIF(Specialties,VLOOKUP(A158,'Trust - Frontsheet'!$A$16:$AC$215,8,0))=0,VLOOKUP(A158,'Trust - Frontsheet'!$A$16:$AC$215,8,0)&lt;&gt;"")),"You have entered unacceptable specialties.",""))</f>
        <v/>
      </c>
      <c r="J158" s="68" t="str">
        <f ca="1">IF(A158="","",IF(AND(RIGHT(VLOOKUP(A158,'Trust - Frontsheet'!$A$16:$AC$215,7,0),3)&lt;&gt;RIGHT(VLOOKUP(A158,'Trust - Frontsheet'!$A$16:$AC$215,8,0),3),VLOOKUP(A158,'Trust - Frontsheet'!$A$16:$AC$215,8,0)&lt;&gt;""),"Covid statuses do not match",""))</f>
        <v/>
      </c>
      <c r="K158" s="68" t="str">
        <f t="shared" ca="1" si="2"/>
        <v/>
      </c>
      <c r="L158" s="68" t="str" cm="1">
        <f t="array" aca="1" ref="L158" ca="1">IF(SUMPRODUCT(--('Trust - Frontsheet'!$D167:$AC167=""))&lt;&gt;26,"","This is a blank row")</f>
        <v>This is a blank row</v>
      </c>
    </row>
    <row r="159" spans="1:12" ht="45" customHeight="1" x14ac:dyDescent="0.2">
      <c r="A159" t="str">
        <f ca="1">IF('Trust - Frontsheet'!A168="","",'Trust - Frontsheet'!A168)</f>
        <v/>
      </c>
      <c r="B159" s="68" t="str">
        <f ca="1">IF('Trust - Frontsheet'!A168="","",'Trust - Frontsheet'!D168)</f>
        <v/>
      </c>
      <c r="C159" s="68" t="str">
        <f ca="1">IF(VLOOKUP(A159,'Trust - Frontsheet'!$A$16:$AC$215,5,0)="","",VLOOKUP(A159,'Trust - Frontsheet'!$A$16:$AC$216,5,0))</f>
        <v/>
      </c>
      <c r="D159" s="68" t="str">
        <f ca="1">IF(VLOOKUP(A159,'Trust - Frontsheet'!$A$16:$AC$215,6,0)="","",VLOOKUP(A159,'Trust - Frontsheet'!$A$16:$AC$216,6,0))</f>
        <v/>
      </c>
      <c r="E159" s="69"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8" t="str">
        <f ca="1">IF(A159 = "","",IF('Trust - Frontsheet'!D168="", "Site code not present",""))</f>
        <v/>
      </c>
      <c r="G159" s="68" t="str">
        <f ca="1">IF('Trust - Frontsheet'!D168="","",IF(VLOOKUP(A159,'Trust - Frontsheet'!$A$16:$AC$215,6,0)="","Ward name not present",""))</f>
        <v/>
      </c>
      <c r="H159" s="68" t="str">
        <f ca="1">IF(A159="","",IF(VLOOKUP(A159,'Trust - Frontsheet'!$A$16:$AC$215,7,0)="","Specialty 1 has not been selected",""))</f>
        <v/>
      </c>
      <c r="I159" s="69" t="str">
        <f ca="1">IF(A159="","",IF(OR(COUNTIF(Specialties,VLOOKUP(A159,'Trust - Frontsheet'!$A$16:$AC$215,7,0))=0, AND(COUNTIF(Specialties,VLOOKUP(A159,'Trust - Frontsheet'!$A$16:$AC$215,8,0))=0,VLOOKUP(A159,'Trust - Frontsheet'!$A$16:$AC$215,8,0)&lt;&gt;"")),"You have entered unacceptable specialties.",""))</f>
        <v/>
      </c>
      <c r="J159" s="68" t="str">
        <f ca="1">IF(A159="","",IF(AND(RIGHT(VLOOKUP(A159,'Trust - Frontsheet'!$A$16:$AC$215,7,0),3)&lt;&gt;RIGHT(VLOOKUP(A159,'Trust - Frontsheet'!$A$16:$AC$215,8,0),3),VLOOKUP(A159,'Trust - Frontsheet'!$A$16:$AC$215,8,0)&lt;&gt;""),"Covid statuses do not match",""))</f>
        <v/>
      </c>
      <c r="K159" s="68" t="str">
        <f t="shared" ca="1" si="2"/>
        <v/>
      </c>
      <c r="L159" s="68" t="str" cm="1">
        <f t="array" aca="1" ref="L159" ca="1">IF(SUMPRODUCT(--('Trust - Frontsheet'!$D168:$AC168=""))&lt;&gt;26,"","This is a blank row")</f>
        <v>This is a blank row</v>
      </c>
    </row>
    <row r="160" spans="1:12" ht="45" customHeight="1" x14ac:dyDescent="0.2">
      <c r="A160" t="str">
        <f ca="1">IF('Trust - Frontsheet'!A169="","",'Trust - Frontsheet'!A169)</f>
        <v/>
      </c>
      <c r="B160" s="68" t="str">
        <f ca="1">IF('Trust - Frontsheet'!A169="","",'Trust - Frontsheet'!D169)</f>
        <v/>
      </c>
      <c r="C160" s="68" t="str">
        <f ca="1">IF(VLOOKUP(A160,'Trust - Frontsheet'!$A$16:$AC$215,5,0)="","",VLOOKUP(A160,'Trust - Frontsheet'!$A$16:$AC$216,5,0))</f>
        <v/>
      </c>
      <c r="D160" s="68" t="str">
        <f ca="1">IF(VLOOKUP(A160,'Trust - Frontsheet'!$A$16:$AC$215,6,0)="","",VLOOKUP(A160,'Trust - Frontsheet'!$A$16:$AC$216,6,0))</f>
        <v/>
      </c>
      <c r="E160" s="69"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8" t="str">
        <f ca="1">IF(A160 = "","",IF('Trust - Frontsheet'!D169="", "Site code not present",""))</f>
        <v/>
      </c>
      <c r="G160" s="68" t="str">
        <f ca="1">IF('Trust - Frontsheet'!D169="","",IF(VLOOKUP(A160,'Trust - Frontsheet'!$A$16:$AC$215,6,0)="","Ward name not present",""))</f>
        <v/>
      </c>
      <c r="H160" s="68" t="str">
        <f ca="1">IF(A160="","",IF(VLOOKUP(A160,'Trust - Frontsheet'!$A$16:$AC$215,7,0)="","Specialty 1 has not been selected",""))</f>
        <v/>
      </c>
      <c r="I160" s="69" t="str">
        <f ca="1">IF(A160="","",IF(OR(COUNTIF(Specialties,VLOOKUP(A160,'Trust - Frontsheet'!$A$16:$AC$215,7,0))=0, AND(COUNTIF(Specialties,VLOOKUP(A160,'Trust - Frontsheet'!$A$16:$AC$215,8,0))=0,VLOOKUP(A160,'Trust - Frontsheet'!$A$16:$AC$215,8,0)&lt;&gt;"")),"You have entered unacceptable specialties.",""))</f>
        <v/>
      </c>
      <c r="J160" s="68" t="str">
        <f ca="1">IF(A160="","",IF(AND(RIGHT(VLOOKUP(A160,'Trust - Frontsheet'!$A$16:$AC$215,7,0),3)&lt;&gt;RIGHT(VLOOKUP(A160,'Trust - Frontsheet'!$A$16:$AC$215,8,0),3),VLOOKUP(A160,'Trust - Frontsheet'!$A$16:$AC$215,8,0)&lt;&gt;""),"Covid statuses do not match",""))</f>
        <v/>
      </c>
      <c r="K160" s="68" t="str">
        <f t="shared" ca="1" si="2"/>
        <v/>
      </c>
      <c r="L160" s="68" t="str" cm="1">
        <f t="array" aca="1" ref="L160" ca="1">IF(SUMPRODUCT(--('Trust - Frontsheet'!$D169:$AC169=""))&lt;&gt;26,"","This is a blank row")</f>
        <v>This is a blank row</v>
      </c>
    </row>
    <row r="161" spans="1:12" ht="45" customHeight="1" x14ac:dyDescent="0.2">
      <c r="A161" t="str">
        <f ca="1">IF('Trust - Frontsheet'!A170="","",'Trust - Frontsheet'!A170)</f>
        <v/>
      </c>
      <c r="B161" s="68" t="str">
        <f ca="1">IF('Trust - Frontsheet'!A170="","",'Trust - Frontsheet'!D170)</f>
        <v/>
      </c>
      <c r="C161" s="68" t="str">
        <f ca="1">IF(VLOOKUP(A161,'Trust - Frontsheet'!$A$16:$AC$215,5,0)="","",VLOOKUP(A161,'Trust - Frontsheet'!$A$16:$AC$216,5,0))</f>
        <v/>
      </c>
      <c r="D161" s="68" t="str">
        <f ca="1">IF(VLOOKUP(A161,'Trust - Frontsheet'!$A$16:$AC$215,6,0)="","",VLOOKUP(A161,'Trust - Frontsheet'!$A$16:$AC$216,6,0))</f>
        <v/>
      </c>
      <c r="E161" s="69"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8" t="str">
        <f ca="1">IF(A161 = "","",IF('Trust - Frontsheet'!D170="", "Site code not present",""))</f>
        <v/>
      </c>
      <c r="G161" s="68" t="str">
        <f ca="1">IF('Trust - Frontsheet'!D170="","",IF(VLOOKUP(A161,'Trust - Frontsheet'!$A$16:$AC$215,6,0)="","Ward name not present",""))</f>
        <v/>
      </c>
      <c r="H161" s="68" t="str">
        <f ca="1">IF(A161="","",IF(VLOOKUP(A161,'Trust - Frontsheet'!$A$16:$AC$215,7,0)="","Specialty 1 has not been selected",""))</f>
        <v/>
      </c>
      <c r="I161" s="69" t="str">
        <f ca="1">IF(A161="","",IF(OR(COUNTIF(Specialties,VLOOKUP(A161,'Trust - Frontsheet'!$A$16:$AC$215,7,0))=0, AND(COUNTIF(Specialties,VLOOKUP(A161,'Trust - Frontsheet'!$A$16:$AC$215,8,0))=0,VLOOKUP(A161,'Trust - Frontsheet'!$A$16:$AC$215,8,0)&lt;&gt;"")),"You have entered unacceptable specialties.",""))</f>
        <v/>
      </c>
      <c r="J161" s="68" t="str">
        <f ca="1">IF(A161="","",IF(AND(RIGHT(VLOOKUP(A161,'Trust - Frontsheet'!$A$16:$AC$215,7,0),3)&lt;&gt;RIGHT(VLOOKUP(A161,'Trust - Frontsheet'!$A$16:$AC$215,8,0),3),VLOOKUP(A161,'Trust - Frontsheet'!$A$16:$AC$215,8,0)&lt;&gt;""),"Covid statuses do not match",""))</f>
        <v/>
      </c>
      <c r="K161" s="68" t="str">
        <f t="shared" ca="1" si="2"/>
        <v/>
      </c>
      <c r="L161" s="68" t="str" cm="1">
        <f t="array" aca="1" ref="L161" ca="1">IF(SUMPRODUCT(--('Trust - Frontsheet'!$D170:$AC170=""))&lt;&gt;26,"","This is a blank row")</f>
        <v>This is a blank row</v>
      </c>
    </row>
    <row r="162" spans="1:12" ht="45" customHeight="1" x14ac:dyDescent="0.2">
      <c r="A162" t="str">
        <f ca="1">IF('Trust - Frontsheet'!A171="","",'Trust - Frontsheet'!A171)</f>
        <v/>
      </c>
      <c r="B162" s="68" t="str">
        <f ca="1">IF('Trust - Frontsheet'!A171="","",'Trust - Frontsheet'!D171)</f>
        <v/>
      </c>
      <c r="C162" s="68" t="str">
        <f ca="1">IF(VLOOKUP(A162,'Trust - Frontsheet'!$A$16:$AC$215,5,0)="","",VLOOKUP(A162,'Trust - Frontsheet'!$A$16:$AC$216,5,0))</f>
        <v/>
      </c>
      <c r="D162" s="68" t="str">
        <f ca="1">IF(VLOOKUP(A162,'Trust - Frontsheet'!$A$16:$AC$215,6,0)="","",VLOOKUP(A162,'Trust - Frontsheet'!$A$16:$AC$216,6,0))</f>
        <v/>
      </c>
      <c r="E162" s="69"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8" t="str">
        <f ca="1">IF(A162 = "","",IF('Trust - Frontsheet'!D171="", "Site code not present",""))</f>
        <v/>
      </c>
      <c r="G162" s="68" t="str">
        <f ca="1">IF('Trust - Frontsheet'!D171="","",IF(VLOOKUP(A162,'Trust - Frontsheet'!$A$16:$AC$215,6,0)="","Ward name not present",""))</f>
        <v/>
      </c>
      <c r="H162" s="68" t="str">
        <f ca="1">IF(A162="","",IF(VLOOKUP(A162,'Trust - Frontsheet'!$A$16:$AC$215,7,0)="","Specialty 1 has not been selected",""))</f>
        <v/>
      </c>
      <c r="I162" s="69" t="str">
        <f ca="1">IF(A162="","",IF(OR(COUNTIF(Specialties,VLOOKUP(A162,'Trust - Frontsheet'!$A$16:$AC$215,7,0))=0, AND(COUNTIF(Specialties,VLOOKUP(A162,'Trust - Frontsheet'!$A$16:$AC$215,8,0))=0,VLOOKUP(A162,'Trust - Frontsheet'!$A$16:$AC$215,8,0)&lt;&gt;"")),"You have entered unacceptable specialties.",""))</f>
        <v/>
      </c>
      <c r="J162" s="68" t="str">
        <f ca="1">IF(A162="","",IF(AND(RIGHT(VLOOKUP(A162,'Trust - Frontsheet'!$A$16:$AC$215,7,0),3)&lt;&gt;RIGHT(VLOOKUP(A162,'Trust - Frontsheet'!$A$16:$AC$215,8,0),3),VLOOKUP(A162,'Trust - Frontsheet'!$A$16:$AC$215,8,0)&lt;&gt;""),"Covid statuses do not match",""))</f>
        <v/>
      </c>
      <c r="K162" s="68" t="str">
        <f t="shared" ca="1" si="2"/>
        <v/>
      </c>
      <c r="L162" s="68" t="str" cm="1">
        <f t="array" aca="1" ref="L162" ca="1">IF(SUMPRODUCT(--('Trust - Frontsheet'!$D171:$AC171=""))&lt;&gt;26,"","This is a blank row")</f>
        <v>This is a blank row</v>
      </c>
    </row>
    <row r="163" spans="1:12" ht="45" customHeight="1" x14ac:dyDescent="0.2">
      <c r="A163" t="str">
        <f ca="1">IF('Trust - Frontsheet'!A172="","",'Trust - Frontsheet'!A172)</f>
        <v/>
      </c>
      <c r="B163" s="68" t="str">
        <f ca="1">IF('Trust - Frontsheet'!A172="","",'Trust - Frontsheet'!D172)</f>
        <v/>
      </c>
      <c r="C163" s="68" t="str">
        <f ca="1">IF(VLOOKUP(A163,'Trust - Frontsheet'!$A$16:$AC$215,5,0)="","",VLOOKUP(A163,'Trust - Frontsheet'!$A$16:$AC$216,5,0))</f>
        <v/>
      </c>
      <c r="D163" s="68" t="str">
        <f ca="1">IF(VLOOKUP(A163,'Trust - Frontsheet'!$A$16:$AC$215,6,0)="","",VLOOKUP(A163,'Trust - Frontsheet'!$A$16:$AC$216,6,0))</f>
        <v/>
      </c>
      <c r="E163" s="69"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8" t="str">
        <f ca="1">IF(A163 = "","",IF('Trust - Frontsheet'!D172="", "Site code not present",""))</f>
        <v/>
      </c>
      <c r="G163" s="68" t="str">
        <f ca="1">IF('Trust - Frontsheet'!D172="","",IF(VLOOKUP(A163,'Trust - Frontsheet'!$A$16:$AC$215,6,0)="","Ward name not present",""))</f>
        <v/>
      </c>
      <c r="H163" s="68" t="str">
        <f ca="1">IF(A163="","",IF(VLOOKUP(A163,'Trust - Frontsheet'!$A$16:$AC$215,7,0)="","Specialty 1 has not been selected",""))</f>
        <v/>
      </c>
      <c r="I163" s="69" t="str">
        <f ca="1">IF(A163="","",IF(OR(COUNTIF(Specialties,VLOOKUP(A163,'Trust - Frontsheet'!$A$16:$AC$215,7,0))=0, AND(COUNTIF(Specialties,VLOOKUP(A163,'Trust - Frontsheet'!$A$16:$AC$215,8,0))=0,VLOOKUP(A163,'Trust - Frontsheet'!$A$16:$AC$215,8,0)&lt;&gt;"")),"You have entered unacceptable specialties.",""))</f>
        <v/>
      </c>
      <c r="J163" s="68" t="str">
        <f ca="1">IF(A163="","",IF(AND(RIGHT(VLOOKUP(A163,'Trust - Frontsheet'!$A$16:$AC$215,7,0),3)&lt;&gt;RIGHT(VLOOKUP(A163,'Trust - Frontsheet'!$A$16:$AC$215,8,0),3),VLOOKUP(A163,'Trust - Frontsheet'!$A$16:$AC$215,8,0)&lt;&gt;""),"Covid statuses do not match",""))</f>
        <v/>
      </c>
      <c r="K163" s="68" t="str">
        <f t="shared" ca="1" si="2"/>
        <v/>
      </c>
      <c r="L163" s="68" t="str" cm="1">
        <f t="array" aca="1" ref="L163" ca="1">IF(SUMPRODUCT(--('Trust - Frontsheet'!$D172:$AC172=""))&lt;&gt;26,"","This is a blank row")</f>
        <v>This is a blank row</v>
      </c>
    </row>
    <row r="164" spans="1:12" ht="45" customHeight="1" x14ac:dyDescent="0.2">
      <c r="A164" t="str">
        <f ca="1">IF('Trust - Frontsheet'!A173="","",'Trust - Frontsheet'!A173)</f>
        <v/>
      </c>
      <c r="B164" s="68" t="str">
        <f ca="1">IF('Trust - Frontsheet'!A173="","",'Trust - Frontsheet'!D173)</f>
        <v/>
      </c>
      <c r="C164" s="68" t="str">
        <f ca="1">IF(VLOOKUP(A164,'Trust - Frontsheet'!$A$16:$AC$215,5,0)="","",VLOOKUP(A164,'Trust - Frontsheet'!$A$16:$AC$216,5,0))</f>
        <v/>
      </c>
      <c r="D164" s="68" t="str">
        <f ca="1">IF(VLOOKUP(A164,'Trust - Frontsheet'!$A$16:$AC$215,6,0)="","",VLOOKUP(A164,'Trust - Frontsheet'!$A$16:$AC$216,6,0))</f>
        <v/>
      </c>
      <c r="E164" s="69"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8" t="str">
        <f ca="1">IF(A164 = "","",IF('Trust - Frontsheet'!D173="", "Site code not present",""))</f>
        <v/>
      </c>
      <c r="G164" s="68" t="str">
        <f ca="1">IF('Trust - Frontsheet'!D173="","",IF(VLOOKUP(A164,'Trust - Frontsheet'!$A$16:$AC$215,6,0)="","Ward name not present",""))</f>
        <v/>
      </c>
      <c r="H164" s="68" t="str">
        <f ca="1">IF(A164="","",IF(VLOOKUP(A164,'Trust - Frontsheet'!$A$16:$AC$215,7,0)="","Specialty 1 has not been selected",""))</f>
        <v/>
      </c>
      <c r="I164" s="69" t="str">
        <f ca="1">IF(A164="","",IF(OR(COUNTIF(Specialties,VLOOKUP(A164,'Trust - Frontsheet'!$A$16:$AC$215,7,0))=0, AND(COUNTIF(Specialties,VLOOKUP(A164,'Trust - Frontsheet'!$A$16:$AC$215,8,0))=0,VLOOKUP(A164,'Trust - Frontsheet'!$A$16:$AC$215,8,0)&lt;&gt;"")),"You have entered unacceptable specialties.",""))</f>
        <v/>
      </c>
      <c r="J164" s="68" t="str">
        <f ca="1">IF(A164="","",IF(AND(RIGHT(VLOOKUP(A164,'Trust - Frontsheet'!$A$16:$AC$215,7,0),3)&lt;&gt;RIGHT(VLOOKUP(A164,'Trust - Frontsheet'!$A$16:$AC$215,8,0),3),VLOOKUP(A164,'Trust - Frontsheet'!$A$16:$AC$215,8,0)&lt;&gt;""),"Covid statuses do not match",""))</f>
        <v/>
      </c>
      <c r="K164" s="68" t="str">
        <f t="shared" ca="1" si="2"/>
        <v/>
      </c>
      <c r="L164" s="68" t="str" cm="1">
        <f t="array" aca="1" ref="L164" ca="1">IF(SUMPRODUCT(--('Trust - Frontsheet'!$D173:$AC173=""))&lt;&gt;26,"","This is a blank row")</f>
        <v>This is a blank row</v>
      </c>
    </row>
    <row r="165" spans="1:12" ht="45" customHeight="1" x14ac:dyDescent="0.2">
      <c r="A165" t="str">
        <f ca="1">IF('Trust - Frontsheet'!A174="","",'Trust - Frontsheet'!A174)</f>
        <v/>
      </c>
      <c r="B165" s="68" t="str">
        <f ca="1">IF('Trust - Frontsheet'!A174="","",'Trust - Frontsheet'!D174)</f>
        <v/>
      </c>
      <c r="C165" s="68" t="str">
        <f ca="1">IF(VLOOKUP(A165,'Trust - Frontsheet'!$A$16:$AC$215,5,0)="","",VLOOKUP(A165,'Trust - Frontsheet'!$A$16:$AC$216,5,0))</f>
        <v/>
      </c>
      <c r="D165" s="68" t="str">
        <f ca="1">IF(VLOOKUP(A165,'Trust - Frontsheet'!$A$16:$AC$215,6,0)="","",VLOOKUP(A165,'Trust - Frontsheet'!$A$16:$AC$216,6,0))</f>
        <v/>
      </c>
      <c r="E165" s="69"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8" t="str">
        <f ca="1">IF(A165 = "","",IF('Trust - Frontsheet'!D174="", "Site code not present",""))</f>
        <v/>
      </c>
      <c r="G165" s="68" t="str">
        <f ca="1">IF('Trust - Frontsheet'!D174="","",IF(VLOOKUP(A165,'Trust - Frontsheet'!$A$16:$AC$215,6,0)="","Ward name not present",""))</f>
        <v/>
      </c>
      <c r="H165" s="68" t="str">
        <f ca="1">IF(A165="","",IF(VLOOKUP(A165,'Trust - Frontsheet'!$A$16:$AC$215,7,0)="","Specialty 1 has not been selected",""))</f>
        <v/>
      </c>
      <c r="I165" s="69" t="str">
        <f ca="1">IF(A165="","",IF(OR(COUNTIF(Specialties,VLOOKUP(A165,'Trust - Frontsheet'!$A$16:$AC$215,7,0))=0, AND(COUNTIF(Specialties,VLOOKUP(A165,'Trust - Frontsheet'!$A$16:$AC$215,8,0))=0,VLOOKUP(A165,'Trust - Frontsheet'!$A$16:$AC$215,8,0)&lt;&gt;"")),"You have entered unacceptable specialties.",""))</f>
        <v/>
      </c>
      <c r="J165" s="68" t="str">
        <f ca="1">IF(A165="","",IF(AND(RIGHT(VLOOKUP(A165,'Trust - Frontsheet'!$A$16:$AC$215,7,0),3)&lt;&gt;RIGHT(VLOOKUP(A165,'Trust - Frontsheet'!$A$16:$AC$215,8,0),3),VLOOKUP(A165,'Trust - Frontsheet'!$A$16:$AC$215,8,0)&lt;&gt;""),"Covid statuses do not match",""))</f>
        <v/>
      </c>
      <c r="K165" s="68" t="str">
        <f t="shared" ca="1" si="2"/>
        <v/>
      </c>
      <c r="L165" s="68" t="str" cm="1">
        <f t="array" aca="1" ref="L165" ca="1">IF(SUMPRODUCT(--('Trust - Frontsheet'!$D174:$AC174=""))&lt;&gt;26,"","This is a blank row")</f>
        <v>This is a blank row</v>
      </c>
    </row>
    <row r="166" spans="1:12" ht="45" customHeight="1" x14ac:dyDescent="0.2">
      <c r="A166" t="str">
        <f ca="1">IF('Trust - Frontsheet'!A175="","",'Trust - Frontsheet'!A175)</f>
        <v/>
      </c>
      <c r="B166" s="68" t="str">
        <f ca="1">IF('Trust - Frontsheet'!A175="","",'Trust - Frontsheet'!D175)</f>
        <v/>
      </c>
      <c r="C166" s="68" t="str">
        <f ca="1">IF(VLOOKUP(A166,'Trust - Frontsheet'!$A$16:$AC$215,5,0)="","",VLOOKUP(A166,'Trust - Frontsheet'!$A$16:$AC$216,5,0))</f>
        <v/>
      </c>
      <c r="D166" s="68" t="str">
        <f ca="1">IF(VLOOKUP(A166,'Trust - Frontsheet'!$A$16:$AC$215,6,0)="","",VLOOKUP(A166,'Trust - Frontsheet'!$A$16:$AC$216,6,0))</f>
        <v/>
      </c>
      <c r="E166" s="69"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8" t="str">
        <f ca="1">IF(A166 = "","",IF('Trust - Frontsheet'!D175="", "Site code not present",""))</f>
        <v/>
      </c>
      <c r="G166" s="68" t="str">
        <f ca="1">IF('Trust - Frontsheet'!D175="","",IF(VLOOKUP(A166,'Trust - Frontsheet'!$A$16:$AC$215,6,0)="","Ward name not present",""))</f>
        <v/>
      </c>
      <c r="H166" s="68" t="str">
        <f ca="1">IF(A166="","",IF(VLOOKUP(A166,'Trust - Frontsheet'!$A$16:$AC$215,7,0)="","Specialty 1 has not been selected",""))</f>
        <v/>
      </c>
      <c r="I166" s="69" t="str">
        <f ca="1">IF(A166="","",IF(OR(COUNTIF(Specialties,VLOOKUP(A166,'Trust - Frontsheet'!$A$16:$AC$215,7,0))=0, AND(COUNTIF(Specialties,VLOOKUP(A166,'Trust - Frontsheet'!$A$16:$AC$215,8,0))=0,VLOOKUP(A166,'Trust - Frontsheet'!$A$16:$AC$215,8,0)&lt;&gt;"")),"You have entered unacceptable specialties.",""))</f>
        <v/>
      </c>
      <c r="J166" s="68" t="str">
        <f ca="1">IF(A166="","",IF(AND(RIGHT(VLOOKUP(A166,'Trust - Frontsheet'!$A$16:$AC$215,7,0),3)&lt;&gt;RIGHT(VLOOKUP(A166,'Trust - Frontsheet'!$A$16:$AC$215,8,0),3),VLOOKUP(A166,'Trust - Frontsheet'!$A$16:$AC$215,8,0)&lt;&gt;""),"Covid statuses do not match",""))</f>
        <v/>
      </c>
      <c r="K166" s="68" t="str">
        <f t="shared" ca="1" si="2"/>
        <v/>
      </c>
      <c r="L166" s="68" t="str" cm="1">
        <f t="array" aca="1" ref="L166" ca="1">IF(SUMPRODUCT(--('Trust - Frontsheet'!$D175:$AC175=""))&lt;&gt;26,"","This is a blank row")</f>
        <v>This is a blank row</v>
      </c>
    </row>
    <row r="167" spans="1:12" ht="45" customHeight="1" x14ac:dyDescent="0.2">
      <c r="A167" t="str">
        <f ca="1">IF('Trust - Frontsheet'!A176="","",'Trust - Frontsheet'!A176)</f>
        <v/>
      </c>
      <c r="B167" s="68" t="str">
        <f ca="1">IF('Trust - Frontsheet'!A176="","",'Trust - Frontsheet'!D176)</f>
        <v/>
      </c>
      <c r="C167" s="68" t="str">
        <f ca="1">IF(VLOOKUP(A167,'Trust - Frontsheet'!$A$16:$AC$215,5,0)="","",VLOOKUP(A167,'Trust - Frontsheet'!$A$16:$AC$216,5,0))</f>
        <v/>
      </c>
      <c r="D167" s="68" t="str">
        <f ca="1">IF(VLOOKUP(A167,'Trust - Frontsheet'!$A$16:$AC$215,6,0)="","",VLOOKUP(A167,'Trust - Frontsheet'!$A$16:$AC$216,6,0))</f>
        <v/>
      </c>
      <c r="E167" s="69"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8" t="str">
        <f ca="1">IF(A167 = "","",IF('Trust - Frontsheet'!D176="", "Site code not present",""))</f>
        <v/>
      </c>
      <c r="G167" s="68" t="str">
        <f ca="1">IF('Trust - Frontsheet'!D176="","",IF(VLOOKUP(A167,'Trust - Frontsheet'!$A$16:$AC$215,6,0)="","Ward name not present",""))</f>
        <v/>
      </c>
      <c r="H167" s="68" t="str">
        <f ca="1">IF(A167="","",IF(VLOOKUP(A167,'Trust - Frontsheet'!$A$16:$AC$215,7,0)="","Specialty 1 has not been selected",""))</f>
        <v/>
      </c>
      <c r="I167" s="69" t="str">
        <f ca="1">IF(A167="","",IF(OR(COUNTIF(Specialties,VLOOKUP(A167,'Trust - Frontsheet'!$A$16:$AC$215,7,0))=0, AND(COUNTIF(Specialties,VLOOKUP(A167,'Trust - Frontsheet'!$A$16:$AC$215,8,0))=0,VLOOKUP(A167,'Trust - Frontsheet'!$A$16:$AC$215,8,0)&lt;&gt;"")),"You have entered unacceptable specialties.",""))</f>
        <v/>
      </c>
      <c r="J167" s="68" t="str">
        <f ca="1">IF(A167="","",IF(AND(RIGHT(VLOOKUP(A167,'Trust - Frontsheet'!$A$16:$AC$215,7,0),3)&lt;&gt;RIGHT(VLOOKUP(A167,'Trust - Frontsheet'!$A$16:$AC$215,8,0),3),VLOOKUP(A167,'Trust - Frontsheet'!$A$16:$AC$215,8,0)&lt;&gt;""),"Covid statuses do not match",""))</f>
        <v/>
      </c>
      <c r="K167" s="68" t="str">
        <f t="shared" ca="1" si="2"/>
        <v/>
      </c>
      <c r="L167" s="68" t="str" cm="1">
        <f t="array" aca="1" ref="L167" ca="1">IF(SUMPRODUCT(--('Trust - Frontsheet'!$D176:$AC176=""))&lt;&gt;26,"","This is a blank row")</f>
        <v>This is a blank row</v>
      </c>
    </row>
    <row r="168" spans="1:12" ht="45" customHeight="1" x14ac:dyDescent="0.2">
      <c r="A168" t="str">
        <f ca="1">IF('Trust - Frontsheet'!A177="","",'Trust - Frontsheet'!A177)</f>
        <v/>
      </c>
      <c r="B168" s="68" t="str">
        <f ca="1">IF('Trust - Frontsheet'!A177="","",'Trust - Frontsheet'!D177)</f>
        <v/>
      </c>
      <c r="C168" s="68" t="str">
        <f ca="1">IF(VLOOKUP(A168,'Trust - Frontsheet'!$A$16:$AC$215,5,0)="","",VLOOKUP(A168,'Trust - Frontsheet'!$A$16:$AC$216,5,0))</f>
        <v/>
      </c>
      <c r="D168" s="68" t="str">
        <f ca="1">IF(VLOOKUP(A168,'Trust - Frontsheet'!$A$16:$AC$215,6,0)="","",VLOOKUP(A168,'Trust - Frontsheet'!$A$16:$AC$216,6,0))</f>
        <v/>
      </c>
      <c r="E168" s="69"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8" t="str">
        <f ca="1">IF(A168 = "","",IF('Trust - Frontsheet'!D177="", "Site code not present",""))</f>
        <v/>
      </c>
      <c r="G168" s="68" t="str">
        <f ca="1">IF('Trust - Frontsheet'!D177="","",IF(VLOOKUP(A168,'Trust - Frontsheet'!$A$16:$AC$215,6,0)="","Ward name not present",""))</f>
        <v/>
      </c>
      <c r="H168" s="68" t="str">
        <f ca="1">IF(A168="","",IF(VLOOKUP(A168,'Trust - Frontsheet'!$A$16:$AC$215,7,0)="","Specialty 1 has not been selected",""))</f>
        <v/>
      </c>
      <c r="I168" s="69" t="str">
        <f ca="1">IF(A168="","",IF(OR(COUNTIF(Specialties,VLOOKUP(A168,'Trust - Frontsheet'!$A$16:$AC$215,7,0))=0, AND(COUNTIF(Specialties,VLOOKUP(A168,'Trust - Frontsheet'!$A$16:$AC$215,8,0))=0,VLOOKUP(A168,'Trust - Frontsheet'!$A$16:$AC$215,8,0)&lt;&gt;"")),"You have entered unacceptable specialties.",""))</f>
        <v/>
      </c>
      <c r="J168" s="68" t="str">
        <f ca="1">IF(A168="","",IF(AND(RIGHT(VLOOKUP(A168,'Trust - Frontsheet'!$A$16:$AC$215,7,0),3)&lt;&gt;RIGHT(VLOOKUP(A168,'Trust - Frontsheet'!$A$16:$AC$215,8,0),3),VLOOKUP(A168,'Trust - Frontsheet'!$A$16:$AC$215,8,0)&lt;&gt;""),"Covid statuses do not match",""))</f>
        <v/>
      </c>
      <c r="K168" s="68" t="str">
        <f t="shared" ca="1" si="2"/>
        <v/>
      </c>
      <c r="L168" s="68" t="str" cm="1">
        <f t="array" aca="1" ref="L168" ca="1">IF(SUMPRODUCT(--('Trust - Frontsheet'!$D177:$AC177=""))&lt;&gt;26,"","This is a blank row")</f>
        <v>This is a blank row</v>
      </c>
    </row>
    <row r="169" spans="1:12" ht="45" customHeight="1" x14ac:dyDescent="0.2">
      <c r="A169" t="str">
        <f ca="1">IF('Trust - Frontsheet'!A178="","",'Trust - Frontsheet'!A178)</f>
        <v/>
      </c>
      <c r="B169" s="68" t="str">
        <f ca="1">IF('Trust - Frontsheet'!A178="","",'Trust - Frontsheet'!D178)</f>
        <v/>
      </c>
      <c r="C169" s="68" t="str">
        <f ca="1">IF(VLOOKUP(A169,'Trust - Frontsheet'!$A$16:$AC$215,5,0)="","",VLOOKUP(A169,'Trust - Frontsheet'!$A$16:$AC$216,5,0))</f>
        <v/>
      </c>
      <c r="D169" s="68" t="str">
        <f ca="1">IF(VLOOKUP(A169,'Trust - Frontsheet'!$A$16:$AC$215,6,0)="","",VLOOKUP(A169,'Trust - Frontsheet'!$A$16:$AC$216,6,0))</f>
        <v/>
      </c>
      <c r="E169" s="69"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8" t="str">
        <f ca="1">IF(A169 = "","",IF('Trust - Frontsheet'!D178="", "Site code not present",""))</f>
        <v/>
      </c>
      <c r="G169" s="68" t="str">
        <f ca="1">IF('Trust - Frontsheet'!D178="","",IF(VLOOKUP(A169,'Trust - Frontsheet'!$A$16:$AC$215,6,0)="","Ward name not present",""))</f>
        <v/>
      </c>
      <c r="H169" s="68" t="str">
        <f ca="1">IF(A169="","",IF(VLOOKUP(A169,'Trust - Frontsheet'!$A$16:$AC$215,7,0)="","Specialty 1 has not been selected",""))</f>
        <v/>
      </c>
      <c r="I169" s="69" t="str">
        <f ca="1">IF(A169="","",IF(OR(COUNTIF(Specialties,VLOOKUP(A169,'Trust - Frontsheet'!$A$16:$AC$215,7,0))=0, AND(COUNTIF(Specialties,VLOOKUP(A169,'Trust - Frontsheet'!$A$16:$AC$215,8,0))=0,VLOOKUP(A169,'Trust - Frontsheet'!$A$16:$AC$215,8,0)&lt;&gt;"")),"You have entered unacceptable specialties.",""))</f>
        <v/>
      </c>
      <c r="J169" s="68" t="str">
        <f ca="1">IF(A169="","",IF(AND(RIGHT(VLOOKUP(A169,'Trust - Frontsheet'!$A$16:$AC$215,7,0),3)&lt;&gt;RIGHT(VLOOKUP(A169,'Trust - Frontsheet'!$A$16:$AC$215,8,0),3),VLOOKUP(A169,'Trust - Frontsheet'!$A$16:$AC$215,8,0)&lt;&gt;""),"Covid statuses do not match",""))</f>
        <v/>
      </c>
      <c r="K169" s="68" t="str">
        <f t="shared" ca="1" si="2"/>
        <v/>
      </c>
      <c r="L169" s="68" t="str" cm="1">
        <f t="array" aca="1" ref="L169" ca="1">IF(SUMPRODUCT(--('Trust - Frontsheet'!$D178:$AC178=""))&lt;&gt;26,"","This is a blank row")</f>
        <v>This is a blank row</v>
      </c>
    </row>
    <row r="170" spans="1:12" ht="45" customHeight="1" x14ac:dyDescent="0.2">
      <c r="A170" t="str">
        <f ca="1">IF('Trust - Frontsheet'!A179="","",'Trust - Frontsheet'!A179)</f>
        <v/>
      </c>
      <c r="B170" s="68" t="str">
        <f ca="1">IF('Trust - Frontsheet'!A179="","",'Trust - Frontsheet'!D179)</f>
        <v/>
      </c>
      <c r="C170" s="68" t="str">
        <f ca="1">IF(VLOOKUP(A170,'Trust - Frontsheet'!$A$16:$AC$215,5,0)="","",VLOOKUP(A170,'Trust - Frontsheet'!$A$16:$AC$216,5,0))</f>
        <v/>
      </c>
      <c r="D170" s="68" t="str">
        <f ca="1">IF(VLOOKUP(A170,'Trust - Frontsheet'!$A$16:$AC$215,6,0)="","",VLOOKUP(A170,'Trust - Frontsheet'!$A$16:$AC$216,6,0))</f>
        <v/>
      </c>
      <c r="E170" s="69"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8" t="str">
        <f ca="1">IF(A170 = "","",IF('Trust - Frontsheet'!D179="", "Site code not present",""))</f>
        <v/>
      </c>
      <c r="G170" s="68" t="str">
        <f ca="1">IF('Trust - Frontsheet'!D179="","",IF(VLOOKUP(A170,'Trust - Frontsheet'!$A$16:$AC$215,6,0)="","Ward name not present",""))</f>
        <v/>
      </c>
      <c r="H170" s="68" t="str">
        <f ca="1">IF(A170="","",IF(VLOOKUP(A170,'Trust - Frontsheet'!$A$16:$AC$215,7,0)="","Specialty 1 has not been selected",""))</f>
        <v/>
      </c>
      <c r="I170" s="69" t="str">
        <f ca="1">IF(A170="","",IF(OR(COUNTIF(Specialties,VLOOKUP(A170,'Trust - Frontsheet'!$A$16:$AC$215,7,0))=0, AND(COUNTIF(Specialties,VLOOKUP(A170,'Trust - Frontsheet'!$A$16:$AC$215,8,0))=0,VLOOKUP(A170,'Trust - Frontsheet'!$A$16:$AC$215,8,0)&lt;&gt;"")),"You have entered unacceptable specialties.",""))</f>
        <v/>
      </c>
      <c r="J170" s="68" t="str">
        <f ca="1">IF(A170="","",IF(AND(RIGHT(VLOOKUP(A170,'Trust - Frontsheet'!$A$16:$AC$215,7,0),3)&lt;&gt;RIGHT(VLOOKUP(A170,'Trust - Frontsheet'!$A$16:$AC$215,8,0),3),VLOOKUP(A170,'Trust - Frontsheet'!$A$16:$AC$215,8,0)&lt;&gt;""),"Covid statuses do not match",""))</f>
        <v/>
      </c>
      <c r="K170" s="68" t="str">
        <f t="shared" ca="1" si="2"/>
        <v/>
      </c>
      <c r="L170" s="68" t="str" cm="1">
        <f t="array" aca="1" ref="L170" ca="1">IF(SUMPRODUCT(--('Trust - Frontsheet'!$D179:$AC179=""))&lt;&gt;26,"","This is a blank row")</f>
        <v>This is a blank row</v>
      </c>
    </row>
    <row r="171" spans="1:12" ht="45" customHeight="1" x14ac:dyDescent="0.2">
      <c r="A171" t="str">
        <f ca="1">IF('Trust - Frontsheet'!A180="","",'Trust - Frontsheet'!A180)</f>
        <v/>
      </c>
      <c r="B171" s="68" t="str">
        <f ca="1">IF('Trust - Frontsheet'!A180="","",'Trust - Frontsheet'!D180)</f>
        <v/>
      </c>
      <c r="C171" s="68" t="str">
        <f ca="1">IF(VLOOKUP(A171,'Trust - Frontsheet'!$A$16:$AC$215,5,0)="","",VLOOKUP(A171,'Trust - Frontsheet'!$A$16:$AC$216,5,0))</f>
        <v/>
      </c>
      <c r="D171" s="68" t="str">
        <f ca="1">IF(VLOOKUP(A171,'Trust - Frontsheet'!$A$16:$AC$215,6,0)="","",VLOOKUP(A171,'Trust - Frontsheet'!$A$16:$AC$216,6,0))</f>
        <v/>
      </c>
      <c r="E171" s="69"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8" t="str">
        <f ca="1">IF(A171 = "","",IF('Trust - Frontsheet'!D180="", "Site code not present",""))</f>
        <v/>
      </c>
      <c r="G171" s="68" t="str">
        <f ca="1">IF('Trust - Frontsheet'!D180="","",IF(VLOOKUP(A171,'Trust - Frontsheet'!$A$16:$AC$215,6,0)="","Ward name not present",""))</f>
        <v/>
      </c>
      <c r="H171" s="68" t="str">
        <f ca="1">IF(A171="","",IF(VLOOKUP(A171,'Trust - Frontsheet'!$A$16:$AC$215,7,0)="","Specialty 1 has not been selected",""))</f>
        <v/>
      </c>
      <c r="I171" s="69" t="str">
        <f ca="1">IF(A171="","",IF(OR(COUNTIF(Specialties,VLOOKUP(A171,'Trust - Frontsheet'!$A$16:$AC$215,7,0))=0, AND(COUNTIF(Specialties,VLOOKUP(A171,'Trust - Frontsheet'!$A$16:$AC$215,8,0))=0,VLOOKUP(A171,'Trust - Frontsheet'!$A$16:$AC$215,8,0)&lt;&gt;"")),"You have entered unacceptable specialties.",""))</f>
        <v/>
      </c>
      <c r="J171" s="68" t="str">
        <f ca="1">IF(A171="","",IF(AND(RIGHT(VLOOKUP(A171,'Trust - Frontsheet'!$A$16:$AC$215,7,0),3)&lt;&gt;RIGHT(VLOOKUP(A171,'Trust - Frontsheet'!$A$16:$AC$215,8,0),3),VLOOKUP(A171,'Trust - Frontsheet'!$A$16:$AC$215,8,0)&lt;&gt;""),"Covid statuses do not match",""))</f>
        <v/>
      </c>
      <c r="K171" s="68" t="str">
        <f t="shared" ca="1" si="2"/>
        <v/>
      </c>
      <c r="L171" s="68" t="str" cm="1">
        <f t="array" aca="1" ref="L171" ca="1">IF(SUMPRODUCT(--('Trust - Frontsheet'!$D180:$AC180=""))&lt;&gt;26,"","This is a blank row")</f>
        <v>This is a blank row</v>
      </c>
    </row>
    <row r="172" spans="1:12" ht="45" customHeight="1" x14ac:dyDescent="0.2">
      <c r="A172" t="str">
        <f ca="1">IF('Trust - Frontsheet'!A181="","",'Trust - Frontsheet'!A181)</f>
        <v/>
      </c>
      <c r="B172" s="68" t="str">
        <f ca="1">IF('Trust - Frontsheet'!A181="","",'Trust - Frontsheet'!D181)</f>
        <v/>
      </c>
      <c r="C172" s="68" t="str">
        <f ca="1">IF(VLOOKUP(A172,'Trust - Frontsheet'!$A$16:$AC$215,5,0)="","",VLOOKUP(A172,'Trust - Frontsheet'!$A$16:$AC$216,5,0))</f>
        <v/>
      </c>
      <c r="D172" s="68" t="str">
        <f ca="1">IF(VLOOKUP(A172,'Trust - Frontsheet'!$A$16:$AC$215,6,0)="","",VLOOKUP(A172,'Trust - Frontsheet'!$A$16:$AC$216,6,0))</f>
        <v/>
      </c>
      <c r="E172" s="69"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8" t="str">
        <f ca="1">IF(A172 = "","",IF('Trust - Frontsheet'!D181="", "Site code not present",""))</f>
        <v/>
      </c>
      <c r="G172" s="68" t="str">
        <f ca="1">IF('Trust - Frontsheet'!D181="","",IF(VLOOKUP(A172,'Trust - Frontsheet'!$A$16:$AC$215,6,0)="","Ward name not present",""))</f>
        <v/>
      </c>
      <c r="H172" s="68" t="str">
        <f ca="1">IF(A172="","",IF(VLOOKUP(A172,'Trust - Frontsheet'!$A$16:$AC$215,7,0)="","Specialty 1 has not been selected",""))</f>
        <v/>
      </c>
      <c r="I172" s="69" t="str">
        <f ca="1">IF(A172="","",IF(OR(COUNTIF(Specialties,VLOOKUP(A172,'Trust - Frontsheet'!$A$16:$AC$215,7,0))=0, AND(COUNTIF(Specialties,VLOOKUP(A172,'Trust - Frontsheet'!$A$16:$AC$215,8,0))=0,VLOOKUP(A172,'Trust - Frontsheet'!$A$16:$AC$215,8,0)&lt;&gt;"")),"You have entered unacceptable specialties.",""))</f>
        <v/>
      </c>
      <c r="J172" s="68" t="str">
        <f ca="1">IF(A172="","",IF(AND(RIGHT(VLOOKUP(A172,'Trust - Frontsheet'!$A$16:$AC$215,7,0),3)&lt;&gt;RIGHT(VLOOKUP(A172,'Trust - Frontsheet'!$A$16:$AC$215,8,0),3),VLOOKUP(A172,'Trust - Frontsheet'!$A$16:$AC$215,8,0)&lt;&gt;""),"Covid statuses do not match",""))</f>
        <v/>
      </c>
      <c r="K172" s="68" t="str">
        <f t="shared" ca="1" si="2"/>
        <v/>
      </c>
      <c r="L172" s="68" t="str" cm="1">
        <f t="array" aca="1" ref="L172" ca="1">IF(SUMPRODUCT(--('Trust - Frontsheet'!$D181:$AC181=""))&lt;&gt;26,"","This is a blank row")</f>
        <v>This is a blank row</v>
      </c>
    </row>
    <row r="173" spans="1:12" ht="45" customHeight="1" x14ac:dyDescent="0.2">
      <c r="A173" t="str">
        <f ca="1">IF('Trust - Frontsheet'!A182="","",'Trust - Frontsheet'!A182)</f>
        <v/>
      </c>
      <c r="B173" s="68" t="str">
        <f ca="1">IF('Trust - Frontsheet'!A182="","",'Trust - Frontsheet'!D182)</f>
        <v/>
      </c>
      <c r="C173" s="68" t="str">
        <f ca="1">IF(VLOOKUP(A173,'Trust - Frontsheet'!$A$16:$AC$215,5,0)="","",VLOOKUP(A173,'Trust - Frontsheet'!$A$16:$AC$216,5,0))</f>
        <v/>
      </c>
      <c r="D173" s="68" t="str">
        <f ca="1">IF(VLOOKUP(A173,'Trust - Frontsheet'!$A$16:$AC$215,6,0)="","",VLOOKUP(A173,'Trust - Frontsheet'!$A$16:$AC$216,6,0))</f>
        <v/>
      </c>
      <c r="E173" s="69"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8" t="str">
        <f ca="1">IF(A173 = "","",IF('Trust - Frontsheet'!D182="", "Site code not present",""))</f>
        <v/>
      </c>
      <c r="G173" s="68" t="str">
        <f ca="1">IF('Trust - Frontsheet'!D182="","",IF(VLOOKUP(A173,'Trust - Frontsheet'!$A$16:$AC$215,6,0)="","Ward name not present",""))</f>
        <v/>
      </c>
      <c r="H173" s="68" t="str">
        <f ca="1">IF(A173="","",IF(VLOOKUP(A173,'Trust - Frontsheet'!$A$16:$AC$215,7,0)="","Specialty 1 has not been selected",""))</f>
        <v/>
      </c>
      <c r="I173" s="69" t="str">
        <f ca="1">IF(A173="","",IF(OR(COUNTIF(Specialties,VLOOKUP(A173,'Trust - Frontsheet'!$A$16:$AC$215,7,0))=0, AND(COUNTIF(Specialties,VLOOKUP(A173,'Trust - Frontsheet'!$A$16:$AC$215,8,0))=0,VLOOKUP(A173,'Trust - Frontsheet'!$A$16:$AC$215,8,0)&lt;&gt;"")),"You have entered unacceptable specialties.",""))</f>
        <v/>
      </c>
      <c r="J173" s="68" t="str">
        <f ca="1">IF(A173="","",IF(AND(RIGHT(VLOOKUP(A173,'Trust - Frontsheet'!$A$16:$AC$215,7,0),3)&lt;&gt;RIGHT(VLOOKUP(A173,'Trust - Frontsheet'!$A$16:$AC$215,8,0),3),VLOOKUP(A173,'Trust - Frontsheet'!$A$16:$AC$215,8,0)&lt;&gt;""),"Covid statuses do not match",""))</f>
        <v/>
      </c>
      <c r="K173" s="68" t="str">
        <f t="shared" ca="1" si="2"/>
        <v/>
      </c>
      <c r="L173" s="68" t="str" cm="1">
        <f t="array" aca="1" ref="L173" ca="1">IF(SUMPRODUCT(--('Trust - Frontsheet'!$D182:$AC182=""))&lt;&gt;26,"","This is a blank row")</f>
        <v>This is a blank row</v>
      </c>
    </row>
    <row r="174" spans="1:12" ht="45" customHeight="1" x14ac:dyDescent="0.2">
      <c r="A174" t="str">
        <f ca="1">IF('Trust - Frontsheet'!A183="","",'Trust - Frontsheet'!A183)</f>
        <v/>
      </c>
      <c r="B174" s="68" t="str">
        <f ca="1">IF('Trust - Frontsheet'!A183="","",'Trust - Frontsheet'!D183)</f>
        <v/>
      </c>
      <c r="C174" s="68" t="str">
        <f ca="1">IF(VLOOKUP(A174,'Trust - Frontsheet'!$A$16:$AC$215,5,0)="","",VLOOKUP(A174,'Trust - Frontsheet'!$A$16:$AC$216,5,0))</f>
        <v/>
      </c>
      <c r="D174" s="68" t="str">
        <f ca="1">IF(VLOOKUP(A174,'Trust - Frontsheet'!$A$16:$AC$215,6,0)="","",VLOOKUP(A174,'Trust - Frontsheet'!$A$16:$AC$216,6,0))</f>
        <v/>
      </c>
      <c r="E174" s="69"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8" t="str">
        <f ca="1">IF(A174 = "","",IF('Trust - Frontsheet'!D183="", "Site code not present",""))</f>
        <v/>
      </c>
      <c r="G174" s="68" t="str">
        <f ca="1">IF('Trust - Frontsheet'!D183="","",IF(VLOOKUP(A174,'Trust - Frontsheet'!$A$16:$AC$215,6,0)="","Ward name not present",""))</f>
        <v/>
      </c>
      <c r="H174" s="68" t="str">
        <f ca="1">IF(A174="","",IF(VLOOKUP(A174,'Trust - Frontsheet'!$A$16:$AC$215,7,0)="","Specialty 1 has not been selected",""))</f>
        <v/>
      </c>
      <c r="I174" s="69" t="str">
        <f ca="1">IF(A174="","",IF(OR(COUNTIF(Specialties,VLOOKUP(A174,'Trust - Frontsheet'!$A$16:$AC$215,7,0))=0, AND(COUNTIF(Specialties,VLOOKUP(A174,'Trust - Frontsheet'!$A$16:$AC$215,8,0))=0,VLOOKUP(A174,'Trust - Frontsheet'!$A$16:$AC$215,8,0)&lt;&gt;"")),"You have entered unacceptable specialties.",""))</f>
        <v/>
      </c>
      <c r="J174" s="68" t="str">
        <f ca="1">IF(A174="","",IF(AND(RIGHT(VLOOKUP(A174,'Trust - Frontsheet'!$A$16:$AC$215,7,0),3)&lt;&gt;RIGHT(VLOOKUP(A174,'Trust - Frontsheet'!$A$16:$AC$215,8,0),3),VLOOKUP(A174,'Trust - Frontsheet'!$A$16:$AC$215,8,0)&lt;&gt;""),"Covid statuses do not match",""))</f>
        <v/>
      </c>
      <c r="K174" s="68" t="str">
        <f t="shared" ca="1" si="2"/>
        <v/>
      </c>
      <c r="L174" s="68" t="str" cm="1">
        <f t="array" aca="1" ref="L174" ca="1">IF(SUMPRODUCT(--('Trust - Frontsheet'!$D183:$AC183=""))&lt;&gt;26,"","This is a blank row")</f>
        <v>This is a blank row</v>
      </c>
    </row>
    <row r="175" spans="1:12" ht="45" customHeight="1" x14ac:dyDescent="0.2">
      <c r="A175" t="str">
        <f ca="1">IF('Trust - Frontsheet'!A184="","",'Trust - Frontsheet'!A184)</f>
        <v/>
      </c>
      <c r="B175" s="68" t="str">
        <f ca="1">IF('Trust - Frontsheet'!A184="","",'Trust - Frontsheet'!D184)</f>
        <v/>
      </c>
      <c r="C175" s="68" t="str">
        <f ca="1">IF(VLOOKUP(A175,'Trust - Frontsheet'!$A$16:$AC$215,5,0)="","",VLOOKUP(A175,'Trust - Frontsheet'!$A$16:$AC$216,5,0))</f>
        <v/>
      </c>
      <c r="D175" s="68" t="str">
        <f ca="1">IF(VLOOKUP(A175,'Trust - Frontsheet'!$A$16:$AC$215,6,0)="","",VLOOKUP(A175,'Trust - Frontsheet'!$A$16:$AC$216,6,0))</f>
        <v/>
      </c>
      <c r="E175" s="69"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8" t="str">
        <f ca="1">IF(A175 = "","",IF('Trust - Frontsheet'!D184="", "Site code not present",""))</f>
        <v/>
      </c>
      <c r="G175" s="68" t="str">
        <f ca="1">IF('Trust - Frontsheet'!D184="","",IF(VLOOKUP(A175,'Trust - Frontsheet'!$A$16:$AC$215,6,0)="","Ward name not present",""))</f>
        <v/>
      </c>
      <c r="H175" s="68" t="str">
        <f ca="1">IF(A175="","",IF(VLOOKUP(A175,'Trust - Frontsheet'!$A$16:$AC$215,7,0)="","Specialty 1 has not been selected",""))</f>
        <v/>
      </c>
      <c r="I175" s="69" t="str">
        <f ca="1">IF(A175="","",IF(OR(COUNTIF(Specialties,VLOOKUP(A175,'Trust - Frontsheet'!$A$16:$AC$215,7,0))=0, AND(COUNTIF(Specialties,VLOOKUP(A175,'Trust - Frontsheet'!$A$16:$AC$215,8,0))=0,VLOOKUP(A175,'Trust - Frontsheet'!$A$16:$AC$215,8,0)&lt;&gt;"")),"You have entered unacceptable specialties.",""))</f>
        <v/>
      </c>
      <c r="J175" s="68" t="str">
        <f ca="1">IF(A175="","",IF(AND(RIGHT(VLOOKUP(A175,'Trust - Frontsheet'!$A$16:$AC$215,7,0),3)&lt;&gt;RIGHT(VLOOKUP(A175,'Trust - Frontsheet'!$A$16:$AC$215,8,0),3),VLOOKUP(A175,'Trust - Frontsheet'!$A$16:$AC$215,8,0)&lt;&gt;""),"Covid statuses do not match",""))</f>
        <v/>
      </c>
      <c r="K175" s="68" t="str">
        <f t="shared" ca="1" si="2"/>
        <v/>
      </c>
      <c r="L175" s="68" t="str" cm="1">
        <f t="array" aca="1" ref="L175" ca="1">IF(SUMPRODUCT(--('Trust - Frontsheet'!$D184:$AC184=""))&lt;&gt;26,"","This is a blank row")</f>
        <v>This is a blank row</v>
      </c>
    </row>
    <row r="176" spans="1:12" ht="45" customHeight="1" x14ac:dyDescent="0.2">
      <c r="A176" t="str">
        <f ca="1">IF('Trust - Frontsheet'!A185="","",'Trust - Frontsheet'!A185)</f>
        <v/>
      </c>
      <c r="B176" s="68" t="str">
        <f ca="1">IF('Trust - Frontsheet'!A185="","",'Trust - Frontsheet'!D185)</f>
        <v/>
      </c>
      <c r="C176" s="68" t="str">
        <f ca="1">IF(VLOOKUP(A176,'Trust - Frontsheet'!$A$16:$AC$215,5,0)="","",VLOOKUP(A176,'Trust - Frontsheet'!$A$16:$AC$216,5,0))</f>
        <v/>
      </c>
      <c r="D176" s="68" t="str">
        <f ca="1">IF(VLOOKUP(A176,'Trust - Frontsheet'!$A$16:$AC$215,6,0)="","",VLOOKUP(A176,'Trust - Frontsheet'!$A$16:$AC$216,6,0))</f>
        <v/>
      </c>
      <c r="E176" s="69"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8" t="str">
        <f ca="1">IF(A176 = "","",IF('Trust - Frontsheet'!D185="", "Site code not present",""))</f>
        <v/>
      </c>
      <c r="G176" s="68" t="str">
        <f ca="1">IF('Trust - Frontsheet'!D185="","",IF(VLOOKUP(A176,'Trust - Frontsheet'!$A$16:$AC$215,6,0)="","Ward name not present",""))</f>
        <v/>
      </c>
      <c r="H176" s="68" t="str">
        <f ca="1">IF(A176="","",IF(VLOOKUP(A176,'Trust - Frontsheet'!$A$16:$AC$215,7,0)="","Specialty 1 has not been selected",""))</f>
        <v/>
      </c>
      <c r="I176" s="69" t="str">
        <f ca="1">IF(A176="","",IF(OR(COUNTIF(Specialties,VLOOKUP(A176,'Trust - Frontsheet'!$A$16:$AC$215,7,0))=0, AND(COUNTIF(Specialties,VLOOKUP(A176,'Trust - Frontsheet'!$A$16:$AC$215,8,0))=0,VLOOKUP(A176,'Trust - Frontsheet'!$A$16:$AC$215,8,0)&lt;&gt;"")),"You have entered unacceptable specialties.",""))</f>
        <v/>
      </c>
      <c r="J176" s="68" t="str">
        <f ca="1">IF(A176="","",IF(AND(RIGHT(VLOOKUP(A176,'Trust - Frontsheet'!$A$16:$AC$215,7,0),3)&lt;&gt;RIGHT(VLOOKUP(A176,'Trust - Frontsheet'!$A$16:$AC$215,8,0),3),VLOOKUP(A176,'Trust - Frontsheet'!$A$16:$AC$215,8,0)&lt;&gt;""),"Covid statuses do not match",""))</f>
        <v/>
      </c>
      <c r="K176" s="68" t="str">
        <f t="shared" ca="1" si="2"/>
        <v/>
      </c>
      <c r="L176" s="68" t="str" cm="1">
        <f t="array" aca="1" ref="L176" ca="1">IF(SUMPRODUCT(--('Trust - Frontsheet'!$D185:$AC185=""))&lt;&gt;26,"","This is a blank row")</f>
        <v>This is a blank row</v>
      </c>
    </row>
    <row r="177" spans="1:12" ht="45" customHeight="1" x14ac:dyDescent="0.2">
      <c r="A177" t="str">
        <f ca="1">IF('Trust - Frontsheet'!A186="","",'Trust - Frontsheet'!A186)</f>
        <v/>
      </c>
      <c r="B177" s="68" t="str">
        <f ca="1">IF('Trust - Frontsheet'!A186="","",'Trust - Frontsheet'!D186)</f>
        <v/>
      </c>
      <c r="C177" s="68" t="str">
        <f ca="1">IF(VLOOKUP(A177,'Trust - Frontsheet'!$A$16:$AC$215,5,0)="","",VLOOKUP(A177,'Trust - Frontsheet'!$A$16:$AC$216,5,0))</f>
        <v/>
      </c>
      <c r="D177" s="68" t="str">
        <f ca="1">IF(VLOOKUP(A177,'Trust - Frontsheet'!$A$16:$AC$215,6,0)="","",VLOOKUP(A177,'Trust - Frontsheet'!$A$16:$AC$216,6,0))</f>
        <v/>
      </c>
      <c r="E177" s="69"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8" t="str">
        <f ca="1">IF(A177 = "","",IF('Trust - Frontsheet'!D186="", "Site code not present",""))</f>
        <v/>
      </c>
      <c r="G177" s="68" t="str">
        <f ca="1">IF('Trust - Frontsheet'!D186="","",IF(VLOOKUP(A177,'Trust - Frontsheet'!$A$16:$AC$215,6,0)="","Ward name not present",""))</f>
        <v/>
      </c>
      <c r="H177" s="68" t="str">
        <f ca="1">IF(A177="","",IF(VLOOKUP(A177,'Trust - Frontsheet'!$A$16:$AC$215,7,0)="","Specialty 1 has not been selected",""))</f>
        <v/>
      </c>
      <c r="I177" s="69" t="str">
        <f ca="1">IF(A177="","",IF(OR(COUNTIF(Specialties,VLOOKUP(A177,'Trust - Frontsheet'!$A$16:$AC$215,7,0))=0, AND(COUNTIF(Specialties,VLOOKUP(A177,'Trust - Frontsheet'!$A$16:$AC$215,8,0))=0,VLOOKUP(A177,'Trust - Frontsheet'!$A$16:$AC$215,8,0)&lt;&gt;"")),"You have entered unacceptable specialties.",""))</f>
        <v/>
      </c>
      <c r="J177" s="68" t="str">
        <f ca="1">IF(A177="","",IF(AND(RIGHT(VLOOKUP(A177,'Trust - Frontsheet'!$A$16:$AC$215,7,0),3)&lt;&gt;RIGHT(VLOOKUP(A177,'Trust - Frontsheet'!$A$16:$AC$215,8,0),3),VLOOKUP(A177,'Trust - Frontsheet'!$A$16:$AC$215,8,0)&lt;&gt;""),"Covid statuses do not match",""))</f>
        <v/>
      </c>
      <c r="K177" s="68" t="str">
        <f t="shared" ca="1" si="2"/>
        <v/>
      </c>
      <c r="L177" s="68" t="str" cm="1">
        <f t="array" aca="1" ref="L177" ca="1">IF(SUMPRODUCT(--('Trust - Frontsheet'!$D186:$AC186=""))&lt;&gt;26,"","This is a blank row")</f>
        <v>This is a blank row</v>
      </c>
    </row>
    <row r="178" spans="1:12" ht="45" customHeight="1" x14ac:dyDescent="0.2">
      <c r="A178" t="str">
        <f ca="1">IF('Trust - Frontsheet'!A187="","",'Trust - Frontsheet'!A187)</f>
        <v/>
      </c>
      <c r="B178" s="68" t="str">
        <f ca="1">IF('Trust - Frontsheet'!A187="","",'Trust - Frontsheet'!D187)</f>
        <v/>
      </c>
      <c r="C178" s="68" t="str">
        <f ca="1">IF(VLOOKUP(A178,'Trust - Frontsheet'!$A$16:$AC$215,5,0)="","",VLOOKUP(A178,'Trust - Frontsheet'!$A$16:$AC$216,5,0))</f>
        <v/>
      </c>
      <c r="D178" s="68" t="str">
        <f ca="1">IF(VLOOKUP(A178,'Trust - Frontsheet'!$A$16:$AC$215,6,0)="","",VLOOKUP(A178,'Trust - Frontsheet'!$A$16:$AC$216,6,0))</f>
        <v/>
      </c>
      <c r="E178" s="69"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8" t="str">
        <f ca="1">IF(A178 = "","",IF('Trust - Frontsheet'!D187="", "Site code not present",""))</f>
        <v/>
      </c>
      <c r="G178" s="68" t="str">
        <f ca="1">IF('Trust - Frontsheet'!D187="","",IF(VLOOKUP(A178,'Trust - Frontsheet'!$A$16:$AC$215,6,0)="","Ward name not present",""))</f>
        <v/>
      </c>
      <c r="H178" s="68" t="str">
        <f ca="1">IF(A178="","",IF(VLOOKUP(A178,'Trust - Frontsheet'!$A$16:$AC$215,7,0)="","Specialty 1 has not been selected",""))</f>
        <v/>
      </c>
      <c r="I178" s="69" t="str">
        <f ca="1">IF(A178="","",IF(OR(COUNTIF(Specialties,VLOOKUP(A178,'Trust - Frontsheet'!$A$16:$AC$215,7,0))=0, AND(COUNTIF(Specialties,VLOOKUP(A178,'Trust - Frontsheet'!$A$16:$AC$215,8,0))=0,VLOOKUP(A178,'Trust - Frontsheet'!$A$16:$AC$215,8,0)&lt;&gt;"")),"You have entered unacceptable specialties.",""))</f>
        <v/>
      </c>
      <c r="J178" s="68" t="str">
        <f ca="1">IF(A178="","",IF(AND(RIGHT(VLOOKUP(A178,'Trust - Frontsheet'!$A$16:$AC$215,7,0),3)&lt;&gt;RIGHT(VLOOKUP(A178,'Trust - Frontsheet'!$A$16:$AC$215,8,0),3),VLOOKUP(A178,'Trust - Frontsheet'!$A$16:$AC$215,8,0)&lt;&gt;""),"Covid statuses do not match",""))</f>
        <v/>
      </c>
      <c r="K178" s="68" t="str">
        <f t="shared" ca="1" si="2"/>
        <v/>
      </c>
      <c r="L178" s="68" t="str" cm="1">
        <f t="array" aca="1" ref="L178" ca="1">IF(SUMPRODUCT(--('Trust - Frontsheet'!$D187:$AC187=""))&lt;&gt;26,"","This is a blank row")</f>
        <v>This is a blank row</v>
      </c>
    </row>
    <row r="179" spans="1:12" ht="45" customHeight="1" x14ac:dyDescent="0.2">
      <c r="A179" t="str">
        <f ca="1">IF('Trust - Frontsheet'!A188="","",'Trust - Frontsheet'!A188)</f>
        <v/>
      </c>
      <c r="B179" s="68" t="str">
        <f ca="1">IF('Trust - Frontsheet'!A188="","",'Trust - Frontsheet'!D188)</f>
        <v/>
      </c>
      <c r="C179" s="68" t="str">
        <f ca="1">IF(VLOOKUP(A179,'Trust - Frontsheet'!$A$16:$AC$215,5,0)="","",VLOOKUP(A179,'Trust - Frontsheet'!$A$16:$AC$216,5,0))</f>
        <v/>
      </c>
      <c r="D179" s="68" t="str">
        <f ca="1">IF(VLOOKUP(A179,'Trust - Frontsheet'!$A$16:$AC$215,6,0)="","",VLOOKUP(A179,'Trust - Frontsheet'!$A$16:$AC$216,6,0))</f>
        <v/>
      </c>
      <c r="E179" s="69"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8" t="str">
        <f ca="1">IF(A179 = "","",IF('Trust - Frontsheet'!D188="", "Site code not present",""))</f>
        <v/>
      </c>
      <c r="G179" s="68" t="str">
        <f ca="1">IF('Trust - Frontsheet'!D188="","",IF(VLOOKUP(A179,'Trust - Frontsheet'!$A$16:$AC$215,6,0)="","Ward name not present",""))</f>
        <v/>
      </c>
      <c r="H179" s="68" t="str">
        <f ca="1">IF(A179="","",IF(VLOOKUP(A179,'Trust - Frontsheet'!$A$16:$AC$215,7,0)="","Specialty 1 has not been selected",""))</f>
        <v/>
      </c>
      <c r="I179" s="69" t="str">
        <f ca="1">IF(A179="","",IF(OR(COUNTIF(Specialties,VLOOKUP(A179,'Trust - Frontsheet'!$A$16:$AC$215,7,0))=0, AND(COUNTIF(Specialties,VLOOKUP(A179,'Trust - Frontsheet'!$A$16:$AC$215,8,0))=0,VLOOKUP(A179,'Trust - Frontsheet'!$A$16:$AC$215,8,0)&lt;&gt;"")),"You have entered unacceptable specialties.",""))</f>
        <v/>
      </c>
      <c r="J179" s="68" t="str">
        <f ca="1">IF(A179="","",IF(AND(RIGHT(VLOOKUP(A179,'Trust - Frontsheet'!$A$16:$AC$215,7,0),3)&lt;&gt;RIGHT(VLOOKUP(A179,'Trust - Frontsheet'!$A$16:$AC$215,8,0),3),VLOOKUP(A179,'Trust - Frontsheet'!$A$16:$AC$215,8,0)&lt;&gt;""),"Covid statuses do not match",""))</f>
        <v/>
      </c>
      <c r="K179" s="68" t="str">
        <f t="shared" ca="1" si="2"/>
        <v/>
      </c>
      <c r="L179" s="68" t="str" cm="1">
        <f t="array" aca="1" ref="L179" ca="1">IF(SUMPRODUCT(--('Trust - Frontsheet'!$D188:$AC188=""))&lt;&gt;26,"","This is a blank row")</f>
        <v>This is a blank row</v>
      </c>
    </row>
    <row r="180" spans="1:12" ht="45" customHeight="1" x14ac:dyDescent="0.2">
      <c r="A180" t="str">
        <f ca="1">IF('Trust - Frontsheet'!A189="","",'Trust - Frontsheet'!A189)</f>
        <v/>
      </c>
      <c r="B180" s="68" t="str">
        <f ca="1">IF('Trust - Frontsheet'!A189="","",'Trust - Frontsheet'!D189)</f>
        <v/>
      </c>
      <c r="C180" s="68" t="str">
        <f ca="1">IF(VLOOKUP(A180,'Trust - Frontsheet'!$A$16:$AC$215,5,0)="","",VLOOKUP(A180,'Trust - Frontsheet'!$A$16:$AC$216,5,0))</f>
        <v/>
      </c>
      <c r="D180" s="68" t="str">
        <f ca="1">IF(VLOOKUP(A180,'Trust - Frontsheet'!$A$16:$AC$215,6,0)="","",VLOOKUP(A180,'Trust - Frontsheet'!$A$16:$AC$216,6,0))</f>
        <v/>
      </c>
      <c r="E180" s="69"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8" t="str">
        <f ca="1">IF(A180 = "","",IF('Trust - Frontsheet'!D189="", "Site code not present",""))</f>
        <v/>
      </c>
      <c r="G180" s="68" t="str">
        <f ca="1">IF('Trust - Frontsheet'!D189="","",IF(VLOOKUP(A180,'Trust - Frontsheet'!$A$16:$AC$215,6,0)="","Ward name not present",""))</f>
        <v/>
      </c>
      <c r="H180" s="68" t="str">
        <f ca="1">IF(A180="","",IF(VLOOKUP(A180,'Trust - Frontsheet'!$A$16:$AC$215,7,0)="","Specialty 1 has not been selected",""))</f>
        <v/>
      </c>
      <c r="I180" s="69" t="str">
        <f ca="1">IF(A180="","",IF(OR(COUNTIF(Specialties,VLOOKUP(A180,'Trust - Frontsheet'!$A$16:$AC$215,7,0))=0, AND(COUNTIF(Specialties,VLOOKUP(A180,'Trust - Frontsheet'!$A$16:$AC$215,8,0))=0,VLOOKUP(A180,'Trust - Frontsheet'!$A$16:$AC$215,8,0)&lt;&gt;"")),"You have entered unacceptable specialties.",""))</f>
        <v/>
      </c>
      <c r="J180" s="68" t="str">
        <f ca="1">IF(A180="","",IF(AND(RIGHT(VLOOKUP(A180,'Trust - Frontsheet'!$A$16:$AC$215,7,0),3)&lt;&gt;RIGHT(VLOOKUP(A180,'Trust - Frontsheet'!$A$16:$AC$215,8,0),3),VLOOKUP(A180,'Trust - Frontsheet'!$A$16:$AC$215,8,0)&lt;&gt;""),"Covid statuses do not match",""))</f>
        <v/>
      </c>
      <c r="K180" s="68" t="str">
        <f t="shared" ca="1" si="2"/>
        <v/>
      </c>
      <c r="L180" s="68" t="str" cm="1">
        <f t="array" aca="1" ref="L180" ca="1">IF(SUMPRODUCT(--('Trust - Frontsheet'!$D189:$AC189=""))&lt;&gt;26,"","This is a blank row")</f>
        <v>This is a blank row</v>
      </c>
    </row>
    <row r="181" spans="1:12" ht="45" customHeight="1" x14ac:dyDescent="0.2">
      <c r="A181" t="str">
        <f ca="1">IF('Trust - Frontsheet'!A190="","",'Trust - Frontsheet'!A190)</f>
        <v/>
      </c>
      <c r="B181" s="68" t="str">
        <f ca="1">IF('Trust - Frontsheet'!A190="","",'Trust - Frontsheet'!D190)</f>
        <v/>
      </c>
      <c r="C181" s="68" t="str">
        <f ca="1">IF(VLOOKUP(A181,'Trust - Frontsheet'!$A$16:$AC$215,5,0)="","",VLOOKUP(A181,'Trust - Frontsheet'!$A$16:$AC$216,5,0))</f>
        <v/>
      </c>
      <c r="D181" s="68" t="str">
        <f ca="1">IF(VLOOKUP(A181,'Trust - Frontsheet'!$A$16:$AC$215,6,0)="","",VLOOKUP(A181,'Trust - Frontsheet'!$A$16:$AC$216,6,0))</f>
        <v/>
      </c>
      <c r="E181" s="69"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8" t="str">
        <f ca="1">IF(A181 = "","",IF('Trust - Frontsheet'!D190="", "Site code not present",""))</f>
        <v/>
      </c>
      <c r="G181" s="68" t="str">
        <f ca="1">IF('Trust - Frontsheet'!D190="","",IF(VLOOKUP(A181,'Trust - Frontsheet'!$A$16:$AC$215,6,0)="","Ward name not present",""))</f>
        <v/>
      </c>
      <c r="H181" s="68" t="str">
        <f ca="1">IF(A181="","",IF(VLOOKUP(A181,'Trust - Frontsheet'!$A$16:$AC$215,7,0)="","Specialty 1 has not been selected",""))</f>
        <v/>
      </c>
      <c r="I181" s="69" t="str">
        <f ca="1">IF(A181="","",IF(OR(COUNTIF(Specialties,VLOOKUP(A181,'Trust - Frontsheet'!$A$16:$AC$215,7,0))=0, AND(COUNTIF(Specialties,VLOOKUP(A181,'Trust - Frontsheet'!$A$16:$AC$215,8,0))=0,VLOOKUP(A181,'Trust - Frontsheet'!$A$16:$AC$215,8,0)&lt;&gt;"")),"You have entered unacceptable specialties.",""))</f>
        <v/>
      </c>
      <c r="J181" s="68" t="str">
        <f ca="1">IF(A181="","",IF(AND(RIGHT(VLOOKUP(A181,'Trust - Frontsheet'!$A$16:$AC$215,7,0),3)&lt;&gt;RIGHT(VLOOKUP(A181,'Trust - Frontsheet'!$A$16:$AC$215,8,0),3),VLOOKUP(A181,'Trust - Frontsheet'!$A$16:$AC$215,8,0)&lt;&gt;""),"Covid statuses do not match",""))</f>
        <v/>
      </c>
      <c r="K181" s="68" t="str">
        <f t="shared" ca="1" si="2"/>
        <v/>
      </c>
      <c r="L181" s="68" t="str" cm="1">
        <f t="array" aca="1" ref="L181" ca="1">IF(SUMPRODUCT(--('Trust - Frontsheet'!$D190:$AC190=""))&lt;&gt;26,"","This is a blank row")</f>
        <v>This is a blank row</v>
      </c>
    </row>
    <row r="182" spans="1:12" ht="45" customHeight="1" x14ac:dyDescent="0.2">
      <c r="A182" t="str">
        <f ca="1">IF('Trust - Frontsheet'!A191="","",'Trust - Frontsheet'!A191)</f>
        <v/>
      </c>
      <c r="B182" s="68" t="str">
        <f ca="1">IF('Trust - Frontsheet'!A191="","",'Trust - Frontsheet'!D191)</f>
        <v/>
      </c>
      <c r="C182" s="68" t="str">
        <f ca="1">IF(VLOOKUP(A182,'Trust - Frontsheet'!$A$16:$AC$215,5,0)="","",VLOOKUP(A182,'Trust - Frontsheet'!$A$16:$AC$216,5,0))</f>
        <v/>
      </c>
      <c r="D182" s="68" t="str">
        <f ca="1">IF(VLOOKUP(A182,'Trust - Frontsheet'!$A$16:$AC$215,6,0)="","",VLOOKUP(A182,'Trust - Frontsheet'!$A$16:$AC$216,6,0))</f>
        <v/>
      </c>
      <c r="E182" s="69"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8" t="str">
        <f ca="1">IF(A182 = "","",IF('Trust - Frontsheet'!D191="", "Site code not present",""))</f>
        <v/>
      </c>
      <c r="G182" s="68" t="str">
        <f ca="1">IF('Trust - Frontsheet'!D191="","",IF(VLOOKUP(A182,'Trust - Frontsheet'!$A$16:$AC$215,6,0)="","Ward name not present",""))</f>
        <v/>
      </c>
      <c r="H182" s="68" t="str">
        <f ca="1">IF(A182="","",IF(VLOOKUP(A182,'Trust - Frontsheet'!$A$16:$AC$215,7,0)="","Specialty 1 has not been selected",""))</f>
        <v/>
      </c>
      <c r="I182" s="69" t="str">
        <f ca="1">IF(A182="","",IF(OR(COUNTIF(Specialties,VLOOKUP(A182,'Trust - Frontsheet'!$A$16:$AC$215,7,0))=0, AND(COUNTIF(Specialties,VLOOKUP(A182,'Trust - Frontsheet'!$A$16:$AC$215,8,0))=0,VLOOKUP(A182,'Trust - Frontsheet'!$A$16:$AC$215,8,0)&lt;&gt;"")),"You have entered unacceptable specialties.",""))</f>
        <v/>
      </c>
      <c r="J182" s="68" t="str">
        <f ca="1">IF(A182="","",IF(AND(RIGHT(VLOOKUP(A182,'Trust - Frontsheet'!$A$16:$AC$215,7,0),3)&lt;&gt;RIGHT(VLOOKUP(A182,'Trust - Frontsheet'!$A$16:$AC$215,8,0),3),VLOOKUP(A182,'Trust - Frontsheet'!$A$16:$AC$215,8,0)&lt;&gt;""),"Covid statuses do not match",""))</f>
        <v/>
      </c>
      <c r="K182" s="68" t="str">
        <f t="shared" ca="1" si="2"/>
        <v/>
      </c>
      <c r="L182" s="68" t="str" cm="1">
        <f t="array" aca="1" ref="L182" ca="1">IF(SUMPRODUCT(--('Trust - Frontsheet'!$D191:$AC191=""))&lt;&gt;26,"","This is a blank row")</f>
        <v>This is a blank row</v>
      </c>
    </row>
    <row r="183" spans="1:12" ht="45" customHeight="1" x14ac:dyDescent="0.2">
      <c r="A183" t="str">
        <f ca="1">IF('Trust - Frontsheet'!A192="","",'Trust - Frontsheet'!A192)</f>
        <v/>
      </c>
      <c r="B183" s="68" t="str">
        <f ca="1">IF('Trust - Frontsheet'!A192="","",'Trust - Frontsheet'!D192)</f>
        <v/>
      </c>
      <c r="C183" s="68" t="str">
        <f ca="1">IF(VLOOKUP(A183,'Trust - Frontsheet'!$A$16:$AC$215,5,0)="","",VLOOKUP(A183,'Trust - Frontsheet'!$A$16:$AC$216,5,0))</f>
        <v/>
      </c>
      <c r="D183" s="68" t="str">
        <f ca="1">IF(VLOOKUP(A183,'Trust - Frontsheet'!$A$16:$AC$215,6,0)="","",VLOOKUP(A183,'Trust - Frontsheet'!$A$16:$AC$216,6,0))</f>
        <v/>
      </c>
      <c r="E183" s="69"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8" t="str">
        <f ca="1">IF(A183 = "","",IF('Trust - Frontsheet'!D192="", "Site code not present",""))</f>
        <v/>
      </c>
      <c r="G183" s="68" t="str">
        <f ca="1">IF('Trust - Frontsheet'!D192="","",IF(VLOOKUP(A183,'Trust - Frontsheet'!$A$16:$AC$215,6,0)="","Ward name not present",""))</f>
        <v/>
      </c>
      <c r="H183" s="68" t="str">
        <f ca="1">IF(A183="","",IF(VLOOKUP(A183,'Trust - Frontsheet'!$A$16:$AC$215,7,0)="","Specialty 1 has not been selected",""))</f>
        <v/>
      </c>
      <c r="I183" s="69" t="str">
        <f ca="1">IF(A183="","",IF(OR(COUNTIF(Specialties,VLOOKUP(A183,'Trust - Frontsheet'!$A$16:$AC$215,7,0))=0, AND(COUNTIF(Specialties,VLOOKUP(A183,'Trust - Frontsheet'!$A$16:$AC$215,8,0))=0,VLOOKUP(A183,'Trust - Frontsheet'!$A$16:$AC$215,8,0)&lt;&gt;"")),"You have entered unacceptable specialties.",""))</f>
        <v/>
      </c>
      <c r="J183" s="68" t="str">
        <f ca="1">IF(A183="","",IF(AND(RIGHT(VLOOKUP(A183,'Trust - Frontsheet'!$A$16:$AC$215,7,0),3)&lt;&gt;RIGHT(VLOOKUP(A183,'Trust - Frontsheet'!$A$16:$AC$215,8,0),3),VLOOKUP(A183,'Trust - Frontsheet'!$A$16:$AC$215,8,0)&lt;&gt;""),"Covid statuses do not match",""))</f>
        <v/>
      </c>
      <c r="K183" s="68" t="str">
        <f t="shared" ca="1" si="2"/>
        <v/>
      </c>
      <c r="L183" s="68" t="str" cm="1">
        <f t="array" aca="1" ref="L183" ca="1">IF(SUMPRODUCT(--('Trust - Frontsheet'!$D192:$AC192=""))&lt;&gt;26,"","This is a blank row")</f>
        <v>This is a blank row</v>
      </c>
    </row>
    <row r="184" spans="1:12" ht="45" customHeight="1" x14ac:dyDescent="0.2">
      <c r="A184" t="str">
        <f ca="1">IF('Trust - Frontsheet'!A193="","",'Trust - Frontsheet'!A193)</f>
        <v/>
      </c>
      <c r="B184" s="68" t="str">
        <f ca="1">IF('Trust - Frontsheet'!A193="","",'Trust - Frontsheet'!D193)</f>
        <v/>
      </c>
      <c r="C184" s="68" t="str">
        <f ca="1">IF(VLOOKUP(A184,'Trust - Frontsheet'!$A$16:$AC$215,5,0)="","",VLOOKUP(A184,'Trust - Frontsheet'!$A$16:$AC$216,5,0))</f>
        <v/>
      </c>
      <c r="D184" s="68" t="str">
        <f ca="1">IF(VLOOKUP(A184,'Trust - Frontsheet'!$A$16:$AC$215,6,0)="","",VLOOKUP(A184,'Trust - Frontsheet'!$A$16:$AC$216,6,0))</f>
        <v/>
      </c>
      <c r="E184" s="69"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8" t="str">
        <f ca="1">IF(A184 = "","",IF('Trust - Frontsheet'!D193="", "Site code not present",""))</f>
        <v/>
      </c>
      <c r="G184" s="68" t="str">
        <f ca="1">IF('Trust - Frontsheet'!D193="","",IF(VLOOKUP(A184,'Trust - Frontsheet'!$A$16:$AC$215,6,0)="","Ward name not present",""))</f>
        <v/>
      </c>
      <c r="H184" s="68" t="str">
        <f ca="1">IF(A184="","",IF(VLOOKUP(A184,'Trust - Frontsheet'!$A$16:$AC$215,7,0)="","Specialty 1 has not been selected",""))</f>
        <v/>
      </c>
      <c r="I184" s="69" t="str">
        <f ca="1">IF(A184="","",IF(OR(COUNTIF(Specialties,VLOOKUP(A184,'Trust - Frontsheet'!$A$16:$AC$215,7,0))=0, AND(COUNTIF(Specialties,VLOOKUP(A184,'Trust - Frontsheet'!$A$16:$AC$215,8,0))=0,VLOOKUP(A184,'Trust - Frontsheet'!$A$16:$AC$215,8,0)&lt;&gt;"")),"You have entered unacceptable specialties.",""))</f>
        <v/>
      </c>
      <c r="J184" s="68" t="str">
        <f ca="1">IF(A184="","",IF(AND(RIGHT(VLOOKUP(A184,'Trust - Frontsheet'!$A$16:$AC$215,7,0),3)&lt;&gt;RIGHT(VLOOKUP(A184,'Trust - Frontsheet'!$A$16:$AC$215,8,0),3),VLOOKUP(A184,'Trust - Frontsheet'!$A$16:$AC$215,8,0)&lt;&gt;""),"Covid statuses do not match",""))</f>
        <v/>
      </c>
      <c r="K184" s="68" t="str">
        <f t="shared" ca="1" si="2"/>
        <v/>
      </c>
      <c r="L184" s="68" t="str" cm="1">
        <f t="array" aca="1" ref="L184" ca="1">IF(SUMPRODUCT(--('Trust - Frontsheet'!$D193:$AC193=""))&lt;&gt;26,"","This is a blank row")</f>
        <v>This is a blank row</v>
      </c>
    </row>
    <row r="185" spans="1:12" ht="45" customHeight="1" x14ac:dyDescent="0.2">
      <c r="A185" t="str">
        <f ca="1">IF('Trust - Frontsheet'!A194="","",'Trust - Frontsheet'!A194)</f>
        <v/>
      </c>
      <c r="B185" s="68" t="str">
        <f ca="1">IF('Trust - Frontsheet'!A194="","",'Trust - Frontsheet'!D194)</f>
        <v/>
      </c>
      <c r="C185" s="68" t="str">
        <f ca="1">IF(VLOOKUP(A185,'Trust - Frontsheet'!$A$16:$AC$215,5,0)="","",VLOOKUP(A185,'Trust - Frontsheet'!$A$16:$AC$216,5,0))</f>
        <v/>
      </c>
      <c r="D185" s="68" t="str">
        <f ca="1">IF(VLOOKUP(A185,'Trust - Frontsheet'!$A$16:$AC$215,6,0)="","",VLOOKUP(A185,'Trust - Frontsheet'!$A$16:$AC$216,6,0))</f>
        <v/>
      </c>
      <c r="E185" s="69"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8" t="str">
        <f ca="1">IF(A185 = "","",IF('Trust - Frontsheet'!D194="", "Site code not present",""))</f>
        <v/>
      </c>
      <c r="G185" s="68" t="str">
        <f ca="1">IF('Trust - Frontsheet'!D194="","",IF(VLOOKUP(A185,'Trust - Frontsheet'!$A$16:$AC$215,6,0)="","Ward name not present",""))</f>
        <v/>
      </c>
      <c r="H185" s="68" t="str">
        <f ca="1">IF(A185="","",IF(VLOOKUP(A185,'Trust - Frontsheet'!$A$16:$AC$215,7,0)="","Specialty 1 has not been selected",""))</f>
        <v/>
      </c>
      <c r="I185" s="69" t="str">
        <f ca="1">IF(A185="","",IF(OR(COUNTIF(Specialties,VLOOKUP(A185,'Trust - Frontsheet'!$A$16:$AC$215,7,0))=0, AND(COUNTIF(Specialties,VLOOKUP(A185,'Trust - Frontsheet'!$A$16:$AC$215,8,0))=0,VLOOKUP(A185,'Trust - Frontsheet'!$A$16:$AC$215,8,0)&lt;&gt;"")),"You have entered unacceptable specialties.",""))</f>
        <v/>
      </c>
      <c r="J185" s="68" t="str">
        <f ca="1">IF(A185="","",IF(AND(RIGHT(VLOOKUP(A185,'Trust - Frontsheet'!$A$16:$AC$215,7,0),3)&lt;&gt;RIGHT(VLOOKUP(A185,'Trust - Frontsheet'!$A$16:$AC$215,8,0),3),VLOOKUP(A185,'Trust - Frontsheet'!$A$16:$AC$215,8,0)&lt;&gt;""),"Covid statuses do not match",""))</f>
        <v/>
      </c>
      <c r="K185" s="68" t="str">
        <f t="shared" ca="1" si="2"/>
        <v/>
      </c>
      <c r="L185" s="68" t="str" cm="1">
        <f t="array" aca="1" ref="L185" ca="1">IF(SUMPRODUCT(--('Trust - Frontsheet'!$D194:$AC194=""))&lt;&gt;26,"","This is a blank row")</f>
        <v>This is a blank row</v>
      </c>
    </row>
    <row r="186" spans="1:12" ht="45" customHeight="1" x14ac:dyDescent="0.2">
      <c r="A186" t="str">
        <f ca="1">IF('Trust - Frontsheet'!A195="","",'Trust - Frontsheet'!A195)</f>
        <v/>
      </c>
      <c r="B186" s="68" t="str">
        <f ca="1">IF('Trust - Frontsheet'!A195="","",'Trust - Frontsheet'!D195)</f>
        <v/>
      </c>
      <c r="C186" s="68" t="str">
        <f ca="1">IF(VLOOKUP(A186,'Trust - Frontsheet'!$A$16:$AC$215,5,0)="","",VLOOKUP(A186,'Trust - Frontsheet'!$A$16:$AC$216,5,0))</f>
        <v/>
      </c>
      <c r="D186" s="68" t="str">
        <f ca="1">IF(VLOOKUP(A186,'Trust - Frontsheet'!$A$16:$AC$215,6,0)="","",VLOOKUP(A186,'Trust - Frontsheet'!$A$16:$AC$216,6,0))</f>
        <v/>
      </c>
      <c r="E186" s="69"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8" t="str">
        <f ca="1">IF(A186 = "","",IF('Trust - Frontsheet'!D195="", "Site code not present",""))</f>
        <v/>
      </c>
      <c r="G186" s="68" t="str">
        <f ca="1">IF('Trust - Frontsheet'!D195="","",IF(VLOOKUP(A186,'Trust - Frontsheet'!$A$16:$AC$215,6,0)="","Ward name not present",""))</f>
        <v/>
      </c>
      <c r="H186" s="68" t="str">
        <f ca="1">IF(A186="","",IF(VLOOKUP(A186,'Trust - Frontsheet'!$A$16:$AC$215,7,0)="","Specialty 1 has not been selected",""))</f>
        <v/>
      </c>
      <c r="I186" s="69" t="str">
        <f ca="1">IF(A186="","",IF(OR(COUNTIF(Specialties,VLOOKUP(A186,'Trust - Frontsheet'!$A$16:$AC$215,7,0))=0, AND(COUNTIF(Specialties,VLOOKUP(A186,'Trust - Frontsheet'!$A$16:$AC$215,8,0))=0,VLOOKUP(A186,'Trust - Frontsheet'!$A$16:$AC$215,8,0)&lt;&gt;"")),"You have entered unacceptable specialties.",""))</f>
        <v/>
      </c>
      <c r="J186" s="68" t="str">
        <f ca="1">IF(A186="","",IF(AND(RIGHT(VLOOKUP(A186,'Trust - Frontsheet'!$A$16:$AC$215,7,0),3)&lt;&gt;RIGHT(VLOOKUP(A186,'Trust - Frontsheet'!$A$16:$AC$215,8,0),3),VLOOKUP(A186,'Trust - Frontsheet'!$A$16:$AC$215,8,0)&lt;&gt;""),"Covid statuses do not match",""))</f>
        <v/>
      </c>
      <c r="K186" s="68" t="str">
        <f t="shared" ca="1" si="2"/>
        <v/>
      </c>
      <c r="L186" s="68" t="str" cm="1">
        <f t="array" aca="1" ref="L186" ca="1">IF(SUMPRODUCT(--('Trust - Frontsheet'!$D195:$AC195=""))&lt;&gt;26,"","This is a blank row")</f>
        <v>This is a blank row</v>
      </c>
    </row>
    <row r="187" spans="1:12" ht="45" customHeight="1" x14ac:dyDescent="0.2">
      <c r="A187" t="str">
        <f ca="1">IF('Trust - Frontsheet'!A196="","",'Trust - Frontsheet'!A196)</f>
        <v/>
      </c>
      <c r="B187" s="68" t="str">
        <f ca="1">IF('Trust - Frontsheet'!A196="","",'Trust - Frontsheet'!D196)</f>
        <v/>
      </c>
      <c r="C187" s="68" t="str">
        <f ca="1">IF(VLOOKUP(A187,'Trust - Frontsheet'!$A$16:$AC$215,5,0)="","",VLOOKUP(A187,'Trust - Frontsheet'!$A$16:$AC$216,5,0))</f>
        <v/>
      </c>
      <c r="D187" s="68" t="str">
        <f ca="1">IF(VLOOKUP(A187,'Trust - Frontsheet'!$A$16:$AC$215,6,0)="","",VLOOKUP(A187,'Trust - Frontsheet'!$A$16:$AC$216,6,0))</f>
        <v/>
      </c>
      <c r="E187" s="69"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8" t="str">
        <f ca="1">IF(A187 = "","",IF('Trust - Frontsheet'!D196="", "Site code not present",""))</f>
        <v/>
      </c>
      <c r="G187" s="68" t="str">
        <f ca="1">IF('Trust - Frontsheet'!D196="","",IF(VLOOKUP(A187,'Trust - Frontsheet'!$A$16:$AC$215,6,0)="","Ward name not present",""))</f>
        <v/>
      </c>
      <c r="H187" s="68" t="str">
        <f ca="1">IF(A187="","",IF(VLOOKUP(A187,'Trust - Frontsheet'!$A$16:$AC$215,7,0)="","Specialty 1 has not been selected",""))</f>
        <v/>
      </c>
      <c r="I187" s="69" t="str">
        <f ca="1">IF(A187="","",IF(OR(COUNTIF(Specialties,VLOOKUP(A187,'Trust - Frontsheet'!$A$16:$AC$215,7,0))=0, AND(COUNTIF(Specialties,VLOOKUP(A187,'Trust - Frontsheet'!$A$16:$AC$215,8,0))=0,VLOOKUP(A187,'Trust - Frontsheet'!$A$16:$AC$215,8,0)&lt;&gt;"")),"You have entered unacceptable specialties.",""))</f>
        <v/>
      </c>
      <c r="J187" s="68" t="str">
        <f ca="1">IF(A187="","",IF(AND(RIGHT(VLOOKUP(A187,'Trust - Frontsheet'!$A$16:$AC$215,7,0),3)&lt;&gt;RIGHT(VLOOKUP(A187,'Trust - Frontsheet'!$A$16:$AC$215,8,0),3),VLOOKUP(A187,'Trust - Frontsheet'!$A$16:$AC$215,8,0)&lt;&gt;""),"Covid statuses do not match",""))</f>
        <v/>
      </c>
      <c r="K187" s="68" t="str">
        <f t="shared" ca="1" si="2"/>
        <v/>
      </c>
      <c r="L187" s="68" t="str" cm="1">
        <f t="array" aca="1" ref="L187" ca="1">IF(SUMPRODUCT(--('Trust - Frontsheet'!$D196:$AC196=""))&lt;&gt;26,"","This is a blank row")</f>
        <v>This is a blank row</v>
      </c>
    </row>
    <row r="188" spans="1:12" ht="45" customHeight="1" x14ac:dyDescent="0.2">
      <c r="A188" t="str">
        <f ca="1">IF('Trust - Frontsheet'!A197="","",'Trust - Frontsheet'!A197)</f>
        <v/>
      </c>
      <c r="B188" s="68" t="str">
        <f ca="1">IF('Trust - Frontsheet'!A197="","",'Trust - Frontsheet'!D197)</f>
        <v/>
      </c>
      <c r="C188" s="68" t="str">
        <f ca="1">IF(VLOOKUP(A188,'Trust - Frontsheet'!$A$16:$AC$215,5,0)="","",VLOOKUP(A188,'Trust - Frontsheet'!$A$16:$AC$216,5,0))</f>
        <v/>
      </c>
      <c r="D188" s="68" t="str">
        <f ca="1">IF(VLOOKUP(A188,'Trust - Frontsheet'!$A$16:$AC$215,6,0)="","",VLOOKUP(A188,'Trust - Frontsheet'!$A$16:$AC$216,6,0))</f>
        <v/>
      </c>
      <c r="E188" s="69"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8" t="str">
        <f ca="1">IF(A188 = "","",IF('Trust - Frontsheet'!D197="", "Site code not present",""))</f>
        <v/>
      </c>
      <c r="G188" s="68" t="str">
        <f ca="1">IF('Trust - Frontsheet'!D197="","",IF(VLOOKUP(A188,'Trust - Frontsheet'!$A$16:$AC$215,6,0)="","Ward name not present",""))</f>
        <v/>
      </c>
      <c r="H188" s="68" t="str">
        <f ca="1">IF(A188="","",IF(VLOOKUP(A188,'Trust - Frontsheet'!$A$16:$AC$215,7,0)="","Specialty 1 has not been selected",""))</f>
        <v/>
      </c>
      <c r="I188" s="69" t="str">
        <f ca="1">IF(A188="","",IF(OR(COUNTIF(Specialties,VLOOKUP(A188,'Trust - Frontsheet'!$A$16:$AC$215,7,0))=0, AND(COUNTIF(Specialties,VLOOKUP(A188,'Trust - Frontsheet'!$A$16:$AC$215,8,0))=0,VLOOKUP(A188,'Trust - Frontsheet'!$A$16:$AC$215,8,0)&lt;&gt;"")),"You have entered unacceptable specialties.",""))</f>
        <v/>
      </c>
      <c r="J188" s="68" t="str">
        <f ca="1">IF(A188="","",IF(AND(RIGHT(VLOOKUP(A188,'Trust - Frontsheet'!$A$16:$AC$215,7,0),3)&lt;&gt;RIGHT(VLOOKUP(A188,'Trust - Frontsheet'!$A$16:$AC$215,8,0),3),VLOOKUP(A188,'Trust - Frontsheet'!$A$16:$AC$215,8,0)&lt;&gt;""),"Covid statuses do not match",""))</f>
        <v/>
      </c>
      <c r="K188" s="68" t="str">
        <f t="shared" ca="1" si="2"/>
        <v/>
      </c>
      <c r="L188" s="68" t="str" cm="1">
        <f t="array" aca="1" ref="L188" ca="1">IF(SUMPRODUCT(--('Trust - Frontsheet'!$D197:$AC197=""))&lt;&gt;26,"","This is a blank row")</f>
        <v>This is a blank row</v>
      </c>
    </row>
    <row r="189" spans="1:12" ht="45" customHeight="1" x14ac:dyDescent="0.2">
      <c r="A189" t="str">
        <f ca="1">IF('Trust - Frontsheet'!A198="","",'Trust - Frontsheet'!A198)</f>
        <v/>
      </c>
      <c r="B189" s="68" t="str">
        <f ca="1">IF('Trust - Frontsheet'!A198="","",'Trust - Frontsheet'!D198)</f>
        <v/>
      </c>
      <c r="C189" s="68" t="str">
        <f ca="1">IF(VLOOKUP(A189,'Trust - Frontsheet'!$A$16:$AC$215,5,0)="","",VLOOKUP(A189,'Trust - Frontsheet'!$A$16:$AC$216,5,0))</f>
        <v/>
      </c>
      <c r="D189" s="68" t="str">
        <f ca="1">IF(VLOOKUP(A189,'Trust - Frontsheet'!$A$16:$AC$215,6,0)="","",VLOOKUP(A189,'Trust - Frontsheet'!$A$16:$AC$216,6,0))</f>
        <v/>
      </c>
      <c r="E189" s="69"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8" t="str">
        <f ca="1">IF(A189 = "","",IF('Trust - Frontsheet'!D198="", "Site code not present",""))</f>
        <v/>
      </c>
      <c r="G189" s="68" t="str">
        <f ca="1">IF('Trust - Frontsheet'!D198="","",IF(VLOOKUP(A189,'Trust - Frontsheet'!$A$16:$AC$215,6,0)="","Ward name not present",""))</f>
        <v/>
      </c>
      <c r="H189" s="68" t="str">
        <f ca="1">IF(A189="","",IF(VLOOKUP(A189,'Trust - Frontsheet'!$A$16:$AC$215,7,0)="","Specialty 1 has not been selected",""))</f>
        <v/>
      </c>
      <c r="I189" s="69" t="str">
        <f ca="1">IF(A189="","",IF(OR(COUNTIF(Specialties,VLOOKUP(A189,'Trust - Frontsheet'!$A$16:$AC$215,7,0))=0, AND(COUNTIF(Specialties,VLOOKUP(A189,'Trust - Frontsheet'!$A$16:$AC$215,8,0))=0,VLOOKUP(A189,'Trust - Frontsheet'!$A$16:$AC$215,8,0)&lt;&gt;"")),"You have entered unacceptable specialties.",""))</f>
        <v/>
      </c>
      <c r="J189" s="68" t="str">
        <f ca="1">IF(A189="","",IF(AND(RIGHT(VLOOKUP(A189,'Trust - Frontsheet'!$A$16:$AC$215,7,0),3)&lt;&gt;RIGHT(VLOOKUP(A189,'Trust - Frontsheet'!$A$16:$AC$215,8,0),3),VLOOKUP(A189,'Trust - Frontsheet'!$A$16:$AC$215,8,0)&lt;&gt;""),"Covid statuses do not match",""))</f>
        <v/>
      </c>
      <c r="K189" s="68" t="str">
        <f t="shared" ca="1" si="2"/>
        <v/>
      </c>
      <c r="L189" s="68" t="str" cm="1">
        <f t="array" aca="1" ref="L189" ca="1">IF(SUMPRODUCT(--('Trust - Frontsheet'!$D198:$AC198=""))&lt;&gt;26,"","This is a blank row")</f>
        <v>This is a blank row</v>
      </c>
    </row>
    <row r="190" spans="1:12" ht="45" customHeight="1" x14ac:dyDescent="0.2">
      <c r="A190" t="str">
        <f ca="1">IF('Trust - Frontsheet'!A199="","",'Trust - Frontsheet'!A199)</f>
        <v/>
      </c>
      <c r="B190" s="68" t="str">
        <f ca="1">IF('Trust - Frontsheet'!A199="","",'Trust - Frontsheet'!D199)</f>
        <v/>
      </c>
      <c r="C190" s="68" t="str">
        <f ca="1">IF(VLOOKUP(A190,'Trust - Frontsheet'!$A$16:$AC$215,5,0)="","",VLOOKUP(A190,'Trust - Frontsheet'!$A$16:$AC$216,5,0))</f>
        <v/>
      </c>
      <c r="D190" s="68" t="str">
        <f ca="1">IF(VLOOKUP(A190,'Trust - Frontsheet'!$A$16:$AC$215,6,0)="","",VLOOKUP(A190,'Trust - Frontsheet'!$A$16:$AC$216,6,0))</f>
        <v/>
      </c>
      <c r="E190" s="69"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8" t="str">
        <f ca="1">IF(A190 = "","",IF('Trust - Frontsheet'!D199="", "Site code not present",""))</f>
        <v/>
      </c>
      <c r="G190" s="68" t="str">
        <f ca="1">IF('Trust - Frontsheet'!D199="","",IF(VLOOKUP(A190,'Trust - Frontsheet'!$A$16:$AC$215,6,0)="","Ward name not present",""))</f>
        <v/>
      </c>
      <c r="H190" s="68" t="str">
        <f ca="1">IF(A190="","",IF(VLOOKUP(A190,'Trust - Frontsheet'!$A$16:$AC$215,7,0)="","Specialty 1 has not been selected",""))</f>
        <v/>
      </c>
      <c r="I190" s="69" t="str">
        <f ca="1">IF(A190="","",IF(OR(COUNTIF(Specialties,VLOOKUP(A190,'Trust - Frontsheet'!$A$16:$AC$215,7,0))=0, AND(COUNTIF(Specialties,VLOOKUP(A190,'Trust - Frontsheet'!$A$16:$AC$215,8,0))=0,VLOOKUP(A190,'Trust - Frontsheet'!$A$16:$AC$215,8,0)&lt;&gt;"")),"You have entered unacceptable specialties.",""))</f>
        <v/>
      </c>
      <c r="J190" s="68" t="str">
        <f ca="1">IF(A190="","",IF(AND(RIGHT(VLOOKUP(A190,'Trust - Frontsheet'!$A$16:$AC$215,7,0),3)&lt;&gt;RIGHT(VLOOKUP(A190,'Trust - Frontsheet'!$A$16:$AC$215,8,0),3),VLOOKUP(A190,'Trust - Frontsheet'!$A$16:$AC$215,8,0)&lt;&gt;""),"Covid statuses do not match",""))</f>
        <v/>
      </c>
      <c r="K190" s="68" t="str">
        <f t="shared" ca="1" si="2"/>
        <v/>
      </c>
      <c r="L190" s="68" t="str" cm="1">
        <f t="array" aca="1" ref="L190" ca="1">IF(SUMPRODUCT(--('Trust - Frontsheet'!$D199:$AC199=""))&lt;&gt;26,"","This is a blank row")</f>
        <v>This is a blank row</v>
      </c>
    </row>
    <row r="191" spans="1:12" ht="45" customHeight="1" x14ac:dyDescent="0.2">
      <c r="A191" t="str">
        <f ca="1">IF('Trust - Frontsheet'!A200="","",'Trust - Frontsheet'!A200)</f>
        <v/>
      </c>
      <c r="B191" s="68" t="str">
        <f ca="1">IF('Trust - Frontsheet'!A200="","",'Trust - Frontsheet'!D200)</f>
        <v/>
      </c>
      <c r="C191" s="68" t="str">
        <f ca="1">IF(VLOOKUP(A191,'Trust - Frontsheet'!$A$16:$AC$215,5,0)="","",VLOOKUP(A191,'Trust - Frontsheet'!$A$16:$AC$216,5,0))</f>
        <v/>
      </c>
      <c r="D191" s="68" t="str">
        <f ca="1">IF(VLOOKUP(A191,'Trust - Frontsheet'!$A$16:$AC$215,6,0)="","",VLOOKUP(A191,'Trust - Frontsheet'!$A$16:$AC$216,6,0))</f>
        <v/>
      </c>
      <c r="E191" s="69"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8" t="str">
        <f ca="1">IF(A191 = "","",IF('Trust - Frontsheet'!D200="", "Site code not present",""))</f>
        <v/>
      </c>
      <c r="G191" s="68" t="str">
        <f ca="1">IF('Trust - Frontsheet'!D200="","",IF(VLOOKUP(A191,'Trust - Frontsheet'!$A$16:$AC$215,6,0)="","Ward name not present",""))</f>
        <v/>
      </c>
      <c r="H191" s="68" t="str">
        <f ca="1">IF(A191="","",IF(VLOOKUP(A191,'Trust - Frontsheet'!$A$16:$AC$215,7,0)="","Specialty 1 has not been selected",""))</f>
        <v/>
      </c>
      <c r="I191" s="69" t="str">
        <f ca="1">IF(A191="","",IF(OR(COUNTIF(Specialties,VLOOKUP(A191,'Trust - Frontsheet'!$A$16:$AC$215,7,0))=0, AND(COUNTIF(Specialties,VLOOKUP(A191,'Trust - Frontsheet'!$A$16:$AC$215,8,0))=0,VLOOKUP(A191,'Trust - Frontsheet'!$A$16:$AC$215,8,0)&lt;&gt;"")),"You have entered unacceptable specialties.",""))</f>
        <v/>
      </c>
      <c r="J191" s="68" t="str">
        <f ca="1">IF(A191="","",IF(AND(RIGHT(VLOOKUP(A191,'Trust - Frontsheet'!$A$16:$AC$215,7,0),3)&lt;&gt;RIGHT(VLOOKUP(A191,'Trust - Frontsheet'!$A$16:$AC$215,8,0),3),VLOOKUP(A191,'Trust - Frontsheet'!$A$16:$AC$215,8,0)&lt;&gt;""),"Covid statuses do not match",""))</f>
        <v/>
      </c>
      <c r="K191" s="68" t="str">
        <f t="shared" ca="1" si="2"/>
        <v/>
      </c>
      <c r="L191" s="68" t="str" cm="1">
        <f t="array" aca="1" ref="L191" ca="1">IF(SUMPRODUCT(--('Trust - Frontsheet'!$D200:$AC200=""))&lt;&gt;26,"","This is a blank row")</f>
        <v>This is a blank row</v>
      </c>
    </row>
    <row r="192" spans="1:12" ht="45" customHeight="1" x14ac:dyDescent="0.2">
      <c r="A192" t="str">
        <f ca="1">IF('Trust - Frontsheet'!A201="","",'Trust - Frontsheet'!A201)</f>
        <v/>
      </c>
      <c r="B192" s="68" t="str">
        <f ca="1">IF('Trust - Frontsheet'!A201="","",'Trust - Frontsheet'!D201)</f>
        <v/>
      </c>
      <c r="C192" s="68" t="str">
        <f ca="1">IF(VLOOKUP(A192,'Trust - Frontsheet'!$A$16:$AC$215,5,0)="","",VLOOKUP(A192,'Trust - Frontsheet'!$A$16:$AC$216,5,0))</f>
        <v/>
      </c>
      <c r="D192" s="68" t="str">
        <f ca="1">IF(VLOOKUP(A192,'Trust - Frontsheet'!$A$16:$AC$215,6,0)="","",VLOOKUP(A192,'Trust - Frontsheet'!$A$16:$AC$216,6,0))</f>
        <v/>
      </c>
      <c r="E192" s="69"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8" t="str">
        <f ca="1">IF(A192 = "","",IF('Trust - Frontsheet'!D201="", "Site code not present",""))</f>
        <v/>
      </c>
      <c r="G192" s="68" t="str">
        <f ca="1">IF('Trust - Frontsheet'!D201="","",IF(VLOOKUP(A192,'Trust - Frontsheet'!$A$16:$AC$215,6,0)="","Ward name not present",""))</f>
        <v/>
      </c>
      <c r="H192" s="68" t="str">
        <f ca="1">IF(A192="","",IF(VLOOKUP(A192,'Trust - Frontsheet'!$A$16:$AC$215,7,0)="","Specialty 1 has not been selected",""))</f>
        <v/>
      </c>
      <c r="I192" s="69" t="str">
        <f ca="1">IF(A192="","",IF(OR(COUNTIF(Specialties,VLOOKUP(A192,'Trust - Frontsheet'!$A$16:$AC$215,7,0))=0, AND(COUNTIF(Specialties,VLOOKUP(A192,'Trust - Frontsheet'!$A$16:$AC$215,8,0))=0,VLOOKUP(A192,'Trust - Frontsheet'!$A$16:$AC$215,8,0)&lt;&gt;"")),"You have entered unacceptable specialties.",""))</f>
        <v/>
      </c>
      <c r="J192" s="68" t="str">
        <f ca="1">IF(A192="","",IF(AND(RIGHT(VLOOKUP(A192,'Trust - Frontsheet'!$A$16:$AC$215,7,0),3)&lt;&gt;RIGHT(VLOOKUP(A192,'Trust - Frontsheet'!$A$16:$AC$215,8,0),3),VLOOKUP(A192,'Trust - Frontsheet'!$A$16:$AC$215,8,0)&lt;&gt;""),"Covid statuses do not match",""))</f>
        <v/>
      </c>
      <c r="K192" s="68" t="str">
        <f t="shared" ca="1" si="2"/>
        <v/>
      </c>
      <c r="L192" s="68" t="str" cm="1">
        <f t="array" aca="1" ref="L192" ca="1">IF(SUMPRODUCT(--('Trust - Frontsheet'!$D201:$AC201=""))&lt;&gt;26,"","This is a blank row")</f>
        <v>This is a blank row</v>
      </c>
    </row>
    <row r="193" spans="1:12" ht="45" customHeight="1" x14ac:dyDescent="0.2">
      <c r="A193" t="str">
        <f ca="1">IF('Trust - Frontsheet'!A202="","",'Trust - Frontsheet'!A202)</f>
        <v/>
      </c>
      <c r="B193" s="68" t="str">
        <f ca="1">IF('Trust - Frontsheet'!A202="","",'Trust - Frontsheet'!D202)</f>
        <v/>
      </c>
      <c r="C193" s="68" t="str">
        <f ca="1">IF(VLOOKUP(A193,'Trust - Frontsheet'!$A$16:$AC$215,5,0)="","",VLOOKUP(A193,'Trust - Frontsheet'!$A$16:$AC$216,5,0))</f>
        <v/>
      </c>
      <c r="D193" s="68" t="str">
        <f ca="1">IF(VLOOKUP(A193,'Trust - Frontsheet'!$A$16:$AC$215,6,0)="","",VLOOKUP(A193,'Trust - Frontsheet'!$A$16:$AC$216,6,0))</f>
        <v/>
      </c>
      <c r="E193" s="69"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8" t="str">
        <f ca="1">IF(A193 = "","",IF('Trust - Frontsheet'!D202="", "Site code not present",""))</f>
        <v/>
      </c>
      <c r="G193" s="68" t="str">
        <f ca="1">IF('Trust - Frontsheet'!D202="","",IF(VLOOKUP(A193,'Trust - Frontsheet'!$A$16:$AC$215,6,0)="","Ward name not present",""))</f>
        <v/>
      </c>
      <c r="H193" s="68" t="str">
        <f ca="1">IF(A193="","",IF(VLOOKUP(A193,'Trust - Frontsheet'!$A$16:$AC$215,7,0)="","Specialty 1 has not been selected",""))</f>
        <v/>
      </c>
      <c r="I193" s="69" t="str">
        <f ca="1">IF(A193="","",IF(OR(COUNTIF(Specialties,VLOOKUP(A193,'Trust - Frontsheet'!$A$16:$AC$215,7,0))=0, AND(COUNTIF(Specialties,VLOOKUP(A193,'Trust - Frontsheet'!$A$16:$AC$215,8,0))=0,VLOOKUP(A193,'Trust - Frontsheet'!$A$16:$AC$215,8,0)&lt;&gt;"")),"You have entered unacceptable specialties.",""))</f>
        <v/>
      </c>
      <c r="J193" s="68" t="str">
        <f ca="1">IF(A193="","",IF(AND(RIGHT(VLOOKUP(A193,'Trust - Frontsheet'!$A$16:$AC$215,7,0),3)&lt;&gt;RIGHT(VLOOKUP(A193,'Trust - Frontsheet'!$A$16:$AC$215,8,0),3),VLOOKUP(A193,'Trust - Frontsheet'!$A$16:$AC$215,8,0)&lt;&gt;""),"Covid statuses do not match",""))</f>
        <v/>
      </c>
      <c r="K193" s="68" t="str">
        <f t="shared" ca="1" si="2"/>
        <v/>
      </c>
      <c r="L193" s="68" t="str" cm="1">
        <f t="array" aca="1" ref="L193" ca="1">IF(SUMPRODUCT(--('Trust - Frontsheet'!$D202:$AC202=""))&lt;&gt;26,"","This is a blank row")</f>
        <v>This is a blank row</v>
      </c>
    </row>
    <row r="194" spans="1:12" ht="45" customHeight="1" x14ac:dyDescent="0.2">
      <c r="A194" t="str">
        <f ca="1">IF('Trust - Frontsheet'!A203="","",'Trust - Frontsheet'!A203)</f>
        <v/>
      </c>
      <c r="B194" s="68" t="str">
        <f ca="1">IF('Trust - Frontsheet'!A203="","",'Trust - Frontsheet'!D203)</f>
        <v/>
      </c>
      <c r="C194" s="68" t="str">
        <f ca="1">IF(VLOOKUP(A194,'Trust - Frontsheet'!$A$16:$AC$215,5,0)="","",VLOOKUP(A194,'Trust - Frontsheet'!$A$16:$AC$216,5,0))</f>
        <v/>
      </c>
      <c r="D194" s="68" t="str">
        <f ca="1">IF(VLOOKUP(A194,'Trust - Frontsheet'!$A$16:$AC$215,6,0)="","",VLOOKUP(A194,'Trust - Frontsheet'!$A$16:$AC$216,6,0))</f>
        <v/>
      </c>
      <c r="E194" s="69"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8" t="str">
        <f ca="1">IF(A194 = "","",IF('Trust - Frontsheet'!D203="", "Site code not present",""))</f>
        <v/>
      </c>
      <c r="G194" s="68" t="str">
        <f ca="1">IF('Trust - Frontsheet'!D203="","",IF(VLOOKUP(A194,'Trust - Frontsheet'!$A$16:$AC$215,6,0)="","Ward name not present",""))</f>
        <v/>
      </c>
      <c r="H194" s="68" t="str">
        <f ca="1">IF(A194="","",IF(VLOOKUP(A194,'Trust - Frontsheet'!$A$16:$AC$215,7,0)="","Specialty 1 has not been selected",""))</f>
        <v/>
      </c>
      <c r="I194" s="69" t="str">
        <f ca="1">IF(A194="","",IF(OR(COUNTIF(Specialties,VLOOKUP(A194,'Trust - Frontsheet'!$A$16:$AC$215,7,0))=0, AND(COUNTIF(Specialties,VLOOKUP(A194,'Trust - Frontsheet'!$A$16:$AC$215,8,0))=0,VLOOKUP(A194,'Trust - Frontsheet'!$A$16:$AC$215,8,0)&lt;&gt;"")),"You have entered unacceptable specialties.",""))</f>
        <v/>
      </c>
      <c r="J194" s="68" t="str">
        <f ca="1">IF(A194="","",IF(AND(RIGHT(VLOOKUP(A194,'Trust - Frontsheet'!$A$16:$AC$215,7,0),3)&lt;&gt;RIGHT(VLOOKUP(A194,'Trust - Frontsheet'!$A$16:$AC$215,8,0),3),VLOOKUP(A194,'Trust - Frontsheet'!$A$16:$AC$215,8,0)&lt;&gt;""),"Covid statuses do not match",""))</f>
        <v/>
      </c>
      <c r="K194" s="68" t="str">
        <f t="shared" ca="1" si="2"/>
        <v/>
      </c>
      <c r="L194" s="68" t="str" cm="1">
        <f t="array" aca="1" ref="L194" ca="1">IF(SUMPRODUCT(--('Trust - Frontsheet'!$D203:$AC203=""))&lt;&gt;26,"","This is a blank row")</f>
        <v>This is a blank row</v>
      </c>
    </row>
    <row r="195" spans="1:12" ht="45" customHeight="1" x14ac:dyDescent="0.2">
      <c r="A195" t="str">
        <f ca="1">IF('Trust - Frontsheet'!A204="","",'Trust - Frontsheet'!A204)</f>
        <v/>
      </c>
      <c r="B195" s="68" t="str">
        <f ca="1">IF('Trust - Frontsheet'!A204="","",'Trust - Frontsheet'!D204)</f>
        <v/>
      </c>
      <c r="C195" s="68" t="str">
        <f ca="1">IF(VLOOKUP(A195,'Trust - Frontsheet'!$A$16:$AC$215,5,0)="","",VLOOKUP(A195,'Trust - Frontsheet'!$A$16:$AC$216,5,0))</f>
        <v/>
      </c>
      <c r="D195" s="68" t="str">
        <f ca="1">IF(VLOOKUP(A195,'Trust - Frontsheet'!$A$16:$AC$215,6,0)="","",VLOOKUP(A195,'Trust - Frontsheet'!$A$16:$AC$216,6,0))</f>
        <v/>
      </c>
      <c r="E195" s="69"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8" t="str">
        <f ca="1">IF(A195 = "","",IF('Trust - Frontsheet'!D204="", "Site code not present",""))</f>
        <v/>
      </c>
      <c r="G195" s="68" t="str">
        <f ca="1">IF('Trust - Frontsheet'!D204="","",IF(VLOOKUP(A195,'Trust - Frontsheet'!$A$16:$AC$215,6,0)="","Ward name not present",""))</f>
        <v/>
      </c>
      <c r="H195" s="68" t="str">
        <f ca="1">IF(A195="","",IF(VLOOKUP(A195,'Trust - Frontsheet'!$A$16:$AC$215,7,0)="","Specialty 1 has not been selected",""))</f>
        <v/>
      </c>
      <c r="I195" s="69" t="str">
        <f ca="1">IF(A195="","",IF(OR(COUNTIF(Specialties,VLOOKUP(A195,'Trust - Frontsheet'!$A$16:$AC$215,7,0))=0, AND(COUNTIF(Specialties,VLOOKUP(A195,'Trust - Frontsheet'!$A$16:$AC$215,8,0))=0,VLOOKUP(A195,'Trust - Frontsheet'!$A$16:$AC$215,8,0)&lt;&gt;"")),"You have entered unacceptable specialties.",""))</f>
        <v/>
      </c>
      <c r="J195" s="68" t="str">
        <f ca="1">IF(A195="","",IF(AND(RIGHT(VLOOKUP(A195,'Trust - Frontsheet'!$A$16:$AC$215,7,0),3)&lt;&gt;RIGHT(VLOOKUP(A195,'Trust - Frontsheet'!$A$16:$AC$215,8,0),3),VLOOKUP(A195,'Trust - Frontsheet'!$A$16:$AC$215,8,0)&lt;&gt;""),"Covid statuses do not match",""))</f>
        <v/>
      </c>
      <c r="K195" s="68" t="str">
        <f t="shared" ca="1" si="2"/>
        <v/>
      </c>
      <c r="L195" s="68" t="str" cm="1">
        <f t="array" aca="1" ref="L195" ca="1">IF(SUMPRODUCT(--('Trust - Frontsheet'!$D204:$AC204=""))&lt;&gt;26,"","This is a blank row")</f>
        <v>This is a blank row</v>
      </c>
    </row>
    <row r="196" spans="1:12" ht="45" customHeight="1" x14ac:dyDescent="0.2">
      <c r="A196" t="str">
        <f ca="1">IF('Trust - Frontsheet'!A205="","",'Trust - Frontsheet'!A205)</f>
        <v/>
      </c>
      <c r="B196" s="68" t="str">
        <f ca="1">IF('Trust - Frontsheet'!A205="","",'Trust - Frontsheet'!D205)</f>
        <v/>
      </c>
      <c r="C196" s="68" t="str">
        <f ca="1">IF(VLOOKUP(A196,'Trust - Frontsheet'!$A$16:$AC$215,5,0)="","",VLOOKUP(A196,'Trust - Frontsheet'!$A$16:$AC$216,5,0))</f>
        <v/>
      </c>
      <c r="D196" s="68" t="str">
        <f ca="1">IF(VLOOKUP(A196,'Trust - Frontsheet'!$A$16:$AC$215,6,0)="","",VLOOKUP(A196,'Trust - Frontsheet'!$A$16:$AC$216,6,0))</f>
        <v/>
      </c>
      <c r="E196" s="69"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8" t="str">
        <f ca="1">IF(A196 = "","",IF('Trust - Frontsheet'!D205="", "Site code not present",""))</f>
        <v/>
      </c>
      <c r="G196" s="68" t="str">
        <f ca="1">IF('Trust - Frontsheet'!D205="","",IF(VLOOKUP(A196,'Trust - Frontsheet'!$A$16:$AC$215,6,0)="","Ward name not present",""))</f>
        <v/>
      </c>
      <c r="H196" s="68" t="str">
        <f ca="1">IF(A196="","",IF(VLOOKUP(A196,'Trust - Frontsheet'!$A$16:$AC$215,7,0)="","Specialty 1 has not been selected",""))</f>
        <v/>
      </c>
      <c r="I196" s="69" t="str">
        <f ca="1">IF(A196="","",IF(OR(COUNTIF(Specialties,VLOOKUP(A196,'Trust - Frontsheet'!$A$16:$AC$215,7,0))=0, AND(COUNTIF(Specialties,VLOOKUP(A196,'Trust - Frontsheet'!$A$16:$AC$215,8,0))=0,VLOOKUP(A196,'Trust - Frontsheet'!$A$16:$AC$215,8,0)&lt;&gt;"")),"You have entered unacceptable specialties.",""))</f>
        <v/>
      </c>
      <c r="J196" s="68" t="str">
        <f ca="1">IF(A196="","",IF(AND(RIGHT(VLOOKUP(A196,'Trust - Frontsheet'!$A$16:$AC$215,7,0),3)&lt;&gt;RIGHT(VLOOKUP(A196,'Trust - Frontsheet'!$A$16:$AC$215,8,0),3),VLOOKUP(A196,'Trust - Frontsheet'!$A$16:$AC$215,8,0)&lt;&gt;""),"Covid statuses do not match",""))</f>
        <v/>
      </c>
      <c r="K196" s="68" t="str">
        <f t="shared" ca="1" si="2"/>
        <v/>
      </c>
      <c r="L196" s="68" t="str" cm="1">
        <f t="array" aca="1" ref="L196" ca="1">IF(SUMPRODUCT(--('Trust - Frontsheet'!$D205:$AC205=""))&lt;&gt;26,"","This is a blank row")</f>
        <v>This is a blank row</v>
      </c>
    </row>
    <row r="197" spans="1:12" ht="45" customHeight="1" x14ac:dyDescent="0.2">
      <c r="A197" t="str">
        <f ca="1">IF('Trust - Frontsheet'!A206="","",'Trust - Frontsheet'!A206)</f>
        <v/>
      </c>
      <c r="B197" s="68" t="str">
        <f ca="1">IF('Trust - Frontsheet'!A206="","",'Trust - Frontsheet'!D206)</f>
        <v/>
      </c>
      <c r="C197" s="68" t="str">
        <f ca="1">IF(VLOOKUP(A197,'Trust - Frontsheet'!$A$16:$AC$215,5,0)="","",VLOOKUP(A197,'Trust - Frontsheet'!$A$16:$AC$216,5,0))</f>
        <v/>
      </c>
      <c r="D197" s="68" t="str">
        <f ca="1">IF(VLOOKUP(A197,'Trust - Frontsheet'!$A$16:$AC$215,6,0)="","",VLOOKUP(A197,'Trust - Frontsheet'!$A$16:$AC$216,6,0))</f>
        <v/>
      </c>
      <c r="E197" s="69"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8" t="str">
        <f ca="1">IF(A197 = "","",IF('Trust - Frontsheet'!D206="", "Site code not present",""))</f>
        <v/>
      </c>
      <c r="G197" s="68" t="str">
        <f ca="1">IF('Trust - Frontsheet'!D206="","",IF(VLOOKUP(A197,'Trust - Frontsheet'!$A$16:$AC$215,6,0)="","Ward name not present",""))</f>
        <v/>
      </c>
      <c r="H197" s="68" t="str">
        <f ca="1">IF(A197="","",IF(VLOOKUP(A197,'Trust - Frontsheet'!$A$16:$AC$215,7,0)="","Specialty 1 has not been selected",""))</f>
        <v/>
      </c>
      <c r="I197" s="69" t="str">
        <f ca="1">IF(A197="","",IF(OR(COUNTIF(Specialties,VLOOKUP(A197,'Trust - Frontsheet'!$A$16:$AC$215,7,0))=0, AND(COUNTIF(Specialties,VLOOKUP(A197,'Trust - Frontsheet'!$A$16:$AC$215,8,0))=0,VLOOKUP(A197,'Trust - Frontsheet'!$A$16:$AC$215,8,0)&lt;&gt;"")),"You have entered unacceptable specialties.",""))</f>
        <v/>
      </c>
      <c r="J197" s="68" t="str">
        <f ca="1">IF(A197="","",IF(AND(RIGHT(VLOOKUP(A197,'Trust - Frontsheet'!$A$16:$AC$215,7,0),3)&lt;&gt;RIGHT(VLOOKUP(A197,'Trust - Frontsheet'!$A$16:$AC$215,8,0),3),VLOOKUP(A197,'Trust - Frontsheet'!$A$16:$AC$215,8,0)&lt;&gt;""),"Covid statuses do not match",""))</f>
        <v/>
      </c>
      <c r="K197" s="68" t="str">
        <f t="shared" ca="1" si="2"/>
        <v/>
      </c>
      <c r="L197" s="68" t="str" cm="1">
        <f t="array" aca="1" ref="L197" ca="1">IF(SUMPRODUCT(--('Trust - Frontsheet'!$D206:$AC206=""))&lt;&gt;26,"","This is a blank row")</f>
        <v>This is a blank row</v>
      </c>
    </row>
    <row r="198" spans="1:12" ht="45" customHeight="1" x14ac:dyDescent="0.2">
      <c r="A198" t="str">
        <f ca="1">IF('Trust - Frontsheet'!A207="","",'Trust - Frontsheet'!A207)</f>
        <v/>
      </c>
      <c r="B198" s="68" t="str">
        <f ca="1">IF('Trust - Frontsheet'!A207="","",'Trust - Frontsheet'!D207)</f>
        <v/>
      </c>
      <c r="C198" s="68" t="str">
        <f ca="1">IF(VLOOKUP(A198,'Trust - Frontsheet'!$A$16:$AC$215,5,0)="","",VLOOKUP(A198,'Trust - Frontsheet'!$A$16:$AC$216,5,0))</f>
        <v/>
      </c>
      <c r="D198" s="68" t="str">
        <f ca="1">IF(VLOOKUP(A198,'Trust - Frontsheet'!$A$16:$AC$215,6,0)="","",VLOOKUP(A198,'Trust - Frontsheet'!$A$16:$AC$216,6,0))</f>
        <v/>
      </c>
      <c r="E198" s="69"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8" t="str">
        <f ca="1">IF(A198 = "","",IF('Trust - Frontsheet'!D207="", "Site code not present",""))</f>
        <v/>
      </c>
      <c r="G198" s="68" t="str">
        <f ca="1">IF('Trust - Frontsheet'!D207="","",IF(VLOOKUP(A198,'Trust - Frontsheet'!$A$16:$AC$215,6,0)="","Ward name not present",""))</f>
        <v/>
      </c>
      <c r="H198" s="68" t="str">
        <f ca="1">IF(A198="","",IF(VLOOKUP(A198,'Trust - Frontsheet'!$A$16:$AC$215,7,0)="","Specialty 1 has not been selected",""))</f>
        <v/>
      </c>
      <c r="I198" s="69" t="str">
        <f ca="1">IF(A198="","",IF(OR(COUNTIF(Specialties,VLOOKUP(A198,'Trust - Frontsheet'!$A$16:$AC$215,7,0))=0, AND(COUNTIF(Specialties,VLOOKUP(A198,'Trust - Frontsheet'!$A$16:$AC$215,8,0))=0,VLOOKUP(A198,'Trust - Frontsheet'!$A$16:$AC$215,8,0)&lt;&gt;"")),"You have entered unacceptable specialties.",""))</f>
        <v/>
      </c>
      <c r="J198" s="68" t="str">
        <f ca="1">IF(A198="","",IF(AND(RIGHT(VLOOKUP(A198,'Trust - Frontsheet'!$A$16:$AC$215,7,0),3)&lt;&gt;RIGHT(VLOOKUP(A198,'Trust - Frontsheet'!$A$16:$AC$215,8,0),3),VLOOKUP(A198,'Trust - Frontsheet'!$A$16:$AC$215,8,0)&lt;&gt;""),"Covid statuses do not match",""))</f>
        <v/>
      </c>
      <c r="K198" s="68" t="str">
        <f t="shared" ca="1" si="2"/>
        <v/>
      </c>
      <c r="L198" s="68" t="str" cm="1">
        <f t="array" aca="1" ref="L198" ca="1">IF(SUMPRODUCT(--('Trust - Frontsheet'!$D207:$AC207=""))&lt;&gt;26,"","This is a blank row")</f>
        <v>This is a blank row</v>
      </c>
    </row>
    <row r="199" spans="1:12" ht="45" customHeight="1" x14ac:dyDescent="0.2">
      <c r="A199" t="str">
        <f ca="1">IF('Trust - Frontsheet'!A208="","",'Trust - Frontsheet'!A208)</f>
        <v/>
      </c>
      <c r="B199" s="68" t="str">
        <f ca="1">IF('Trust - Frontsheet'!A208="","",'Trust - Frontsheet'!D208)</f>
        <v/>
      </c>
      <c r="C199" s="68" t="str">
        <f ca="1">IF(VLOOKUP(A199,'Trust - Frontsheet'!$A$16:$AC$215,5,0)="","",VLOOKUP(A199,'Trust - Frontsheet'!$A$16:$AC$216,5,0))</f>
        <v/>
      </c>
      <c r="D199" s="68" t="str">
        <f ca="1">IF(VLOOKUP(A199,'Trust - Frontsheet'!$A$16:$AC$215,6,0)="","",VLOOKUP(A199,'Trust - Frontsheet'!$A$16:$AC$216,6,0))</f>
        <v/>
      </c>
      <c r="E199" s="69"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8" t="str">
        <f ca="1">IF(A199 = "","",IF('Trust - Frontsheet'!D208="", "Site code not present",""))</f>
        <v/>
      </c>
      <c r="G199" s="68" t="str">
        <f ca="1">IF('Trust - Frontsheet'!D208="","",IF(VLOOKUP(A199,'Trust - Frontsheet'!$A$16:$AC$215,6,0)="","Ward name not present",""))</f>
        <v/>
      </c>
      <c r="H199" s="68" t="str">
        <f ca="1">IF(A199="","",IF(VLOOKUP(A199,'Trust - Frontsheet'!$A$16:$AC$215,7,0)="","Specialty 1 has not been selected",""))</f>
        <v/>
      </c>
      <c r="I199" s="69" t="str">
        <f ca="1">IF(A199="","",IF(OR(COUNTIF(Specialties,VLOOKUP(A199,'Trust - Frontsheet'!$A$16:$AC$215,7,0))=0, AND(COUNTIF(Specialties,VLOOKUP(A199,'Trust - Frontsheet'!$A$16:$AC$215,8,0))=0,VLOOKUP(A199,'Trust - Frontsheet'!$A$16:$AC$215,8,0)&lt;&gt;"")),"You have entered unacceptable specialties.",""))</f>
        <v/>
      </c>
      <c r="J199" s="68" t="str">
        <f ca="1">IF(A199="","",IF(AND(RIGHT(VLOOKUP(A199,'Trust - Frontsheet'!$A$16:$AC$215,7,0),3)&lt;&gt;RIGHT(VLOOKUP(A199,'Trust - Frontsheet'!$A$16:$AC$215,8,0),3),VLOOKUP(A199,'Trust - Frontsheet'!$A$16:$AC$215,8,0)&lt;&gt;""),"Covid statuses do not match",""))</f>
        <v/>
      </c>
      <c r="K199" s="68" t="str">
        <f t="shared" ca="1" si="2"/>
        <v/>
      </c>
      <c r="L199" s="68" t="str" cm="1">
        <f t="array" aca="1" ref="L199" ca="1">IF(SUMPRODUCT(--('Trust - Frontsheet'!$D208:$AC208=""))&lt;&gt;26,"","This is a blank row")</f>
        <v>This is a blank row</v>
      </c>
    </row>
    <row r="200" spans="1:12" ht="45" customHeight="1" x14ac:dyDescent="0.2">
      <c r="A200" t="str">
        <f ca="1">IF('Trust - Frontsheet'!A209="","",'Trust - Frontsheet'!A209)</f>
        <v/>
      </c>
      <c r="B200" s="68" t="str">
        <f ca="1">IF('Trust - Frontsheet'!A209="","",'Trust - Frontsheet'!D209)</f>
        <v/>
      </c>
      <c r="C200" s="68" t="str">
        <f ca="1">IF(VLOOKUP(A200,'Trust - Frontsheet'!$A$16:$AC$215,5,0)="","",VLOOKUP(A200,'Trust - Frontsheet'!$A$16:$AC$216,5,0))</f>
        <v/>
      </c>
      <c r="D200" s="68" t="str">
        <f ca="1">IF(VLOOKUP(A200,'Trust - Frontsheet'!$A$16:$AC$215,6,0)="","",VLOOKUP(A200,'Trust - Frontsheet'!$A$16:$AC$216,6,0))</f>
        <v/>
      </c>
      <c r="E200" s="69"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8" t="str">
        <f ca="1">IF(A200 = "","",IF('Trust - Frontsheet'!D209="", "Site code not present",""))</f>
        <v/>
      </c>
      <c r="G200" s="68" t="str">
        <f ca="1">IF('Trust - Frontsheet'!D209="","",IF(VLOOKUP(A200,'Trust - Frontsheet'!$A$16:$AC$215,6,0)="","Ward name not present",""))</f>
        <v/>
      </c>
      <c r="H200" s="68" t="str">
        <f ca="1">IF(A200="","",IF(VLOOKUP(A200,'Trust - Frontsheet'!$A$16:$AC$215,7,0)="","Specialty 1 has not been selected",""))</f>
        <v/>
      </c>
      <c r="I200" s="69" t="str">
        <f ca="1">IF(A200="","",IF(OR(COUNTIF(Specialties,VLOOKUP(A200,'Trust - Frontsheet'!$A$16:$AC$215,7,0))=0, AND(COUNTIF(Specialties,VLOOKUP(A200,'Trust - Frontsheet'!$A$16:$AC$215,8,0))=0,VLOOKUP(A200,'Trust - Frontsheet'!$A$16:$AC$215,8,0)&lt;&gt;"")),"You have entered unacceptable specialties.",""))</f>
        <v/>
      </c>
      <c r="J200" s="68" t="str">
        <f ca="1">IF(A200="","",IF(AND(RIGHT(VLOOKUP(A200,'Trust - Frontsheet'!$A$16:$AC$215,7,0),3)&lt;&gt;RIGHT(VLOOKUP(A200,'Trust - Frontsheet'!$A$16:$AC$215,8,0),3),VLOOKUP(A200,'Trust - Frontsheet'!$A$16:$AC$215,8,0)&lt;&gt;""),"Covid statuses do not match",""))</f>
        <v/>
      </c>
      <c r="K200" s="68" t="str">
        <f t="shared" ref="K200:K206" ca="1" si="3">IF(A200="","",IF(COUNTIF($A$7:$A$206,A200)&gt;1,"You have entered a duplicate site-ward pair",""))</f>
        <v/>
      </c>
      <c r="L200" s="68" t="str" cm="1">
        <f t="array" aca="1" ref="L200" ca="1">IF(SUMPRODUCT(--('Trust - Frontsheet'!$D209:$AC209=""))&lt;&gt;26,"","This is a blank row")</f>
        <v>This is a blank row</v>
      </c>
    </row>
    <row r="201" spans="1:12" ht="45" customHeight="1" x14ac:dyDescent="0.2">
      <c r="A201" t="str">
        <f ca="1">IF('Trust - Frontsheet'!A210="","",'Trust - Frontsheet'!A210)</f>
        <v/>
      </c>
      <c r="B201" s="68" t="str">
        <f ca="1">IF('Trust - Frontsheet'!A210="","",'Trust - Frontsheet'!D210)</f>
        <v/>
      </c>
      <c r="C201" s="68" t="str">
        <f ca="1">IF(VLOOKUP(A201,'Trust - Frontsheet'!$A$16:$AC$215,5,0)="","",VLOOKUP(A201,'Trust - Frontsheet'!$A$16:$AC$216,5,0))</f>
        <v/>
      </c>
      <c r="D201" s="68" t="str">
        <f ca="1">IF(VLOOKUP(A201,'Trust - Frontsheet'!$A$16:$AC$215,6,0)="","",VLOOKUP(A201,'Trust - Frontsheet'!$A$16:$AC$216,6,0))</f>
        <v/>
      </c>
      <c r="E201" s="69"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8" t="str">
        <f ca="1">IF(A201 = "","",IF('Trust - Frontsheet'!D210="", "Site code not present",""))</f>
        <v/>
      </c>
      <c r="G201" s="68" t="str">
        <f ca="1">IF('Trust - Frontsheet'!D210="","",IF(VLOOKUP(A201,'Trust - Frontsheet'!$A$16:$AC$215,6,0)="","Ward name not present",""))</f>
        <v/>
      </c>
      <c r="H201" s="68" t="str">
        <f ca="1">IF(A201="","",IF(VLOOKUP(A201,'Trust - Frontsheet'!$A$16:$AC$215,7,0)="","Specialty 1 has not been selected",""))</f>
        <v/>
      </c>
      <c r="I201" s="69" t="str">
        <f ca="1">IF(A201="","",IF(OR(COUNTIF(Specialties,VLOOKUP(A201,'Trust - Frontsheet'!$A$16:$AC$215,7,0))=0, AND(COUNTIF(Specialties,VLOOKUP(A201,'Trust - Frontsheet'!$A$16:$AC$215,8,0))=0,VLOOKUP(A201,'Trust - Frontsheet'!$A$16:$AC$215,8,0)&lt;&gt;"")),"You have entered unacceptable specialties.",""))</f>
        <v/>
      </c>
      <c r="J201" s="68" t="str">
        <f ca="1">IF(A201="","",IF(AND(RIGHT(VLOOKUP(A201,'Trust - Frontsheet'!$A$16:$AC$215,7,0),3)&lt;&gt;RIGHT(VLOOKUP(A201,'Trust - Frontsheet'!$A$16:$AC$215,8,0),3),VLOOKUP(A201,'Trust - Frontsheet'!$A$16:$AC$215,8,0)&lt;&gt;""),"Covid statuses do not match",""))</f>
        <v/>
      </c>
      <c r="K201" s="68" t="str">
        <f t="shared" ca="1" si="3"/>
        <v/>
      </c>
      <c r="L201" s="68" t="str" cm="1">
        <f t="array" aca="1" ref="L201" ca="1">IF(SUMPRODUCT(--('Trust - Frontsheet'!$D210:$AC210=""))&lt;&gt;26,"","This is a blank row")</f>
        <v>This is a blank row</v>
      </c>
    </row>
    <row r="202" spans="1:12" ht="45" customHeight="1" x14ac:dyDescent="0.2">
      <c r="A202" t="str">
        <f ca="1">IF('Trust - Frontsheet'!A211="","",'Trust - Frontsheet'!A211)</f>
        <v/>
      </c>
      <c r="B202" s="68" t="str">
        <f ca="1">IF('Trust - Frontsheet'!A211="","",'Trust - Frontsheet'!D211)</f>
        <v/>
      </c>
      <c r="C202" s="68" t="str">
        <f ca="1">IF(VLOOKUP(A202,'Trust - Frontsheet'!$A$16:$AC$215,5,0)="","",VLOOKUP(A202,'Trust - Frontsheet'!$A$16:$AC$216,5,0))</f>
        <v/>
      </c>
      <c r="D202" s="68" t="str">
        <f ca="1">IF(VLOOKUP(A202,'Trust - Frontsheet'!$A$16:$AC$215,6,0)="","",VLOOKUP(A202,'Trust - Frontsheet'!$A$16:$AC$216,6,0))</f>
        <v/>
      </c>
      <c r="E202" s="69"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8" t="str">
        <f ca="1">IF(A202 = "","",IF('Trust - Frontsheet'!D211="", "Site code not present",""))</f>
        <v/>
      </c>
      <c r="G202" s="68" t="str">
        <f ca="1">IF('Trust - Frontsheet'!D211="","",IF(VLOOKUP(A202,'Trust - Frontsheet'!$A$16:$AC$215,6,0)="","Ward name not present",""))</f>
        <v/>
      </c>
      <c r="H202" s="68" t="str">
        <f ca="1">IF(A202="","",IF(VLOOKUP(A202,'Trust - Frontsheet'!$A$16:$AC$215,7,0)="","Specialty 1 has not been selected",""))</f>
        <v/>
      </c>
      <c r="I202" s="69" t="str">
        <f ca="1">IF(A202="","",IF(OR(COUNTIF(Specialties,VLOOKUP(A202,'Trust - Frontsheet'!$A$16:$AC$215,7,0))=0, AND(COUNTIF(Specialties,VLOOKUP(A202,'Trust - Frontsheet'!$A$16:$AC$215,8,0))=0,VLOOKUP(A202,'Trust - Frontsheet'!$A$16:$AC$215,8,0)&lt;&gt;"")),"You have entered unacceptable specialties.",""))</f>
        <v/>
      </c>
      <c r="J202" s="68" t="str">
        <f ca="1">IF(A202="","",IF(AND(RIGHT(VLOOKUP(A202,'Trust - Frontsheet'!$A$16:$AC$215,7,0),3)&lt;&gt;RIGHT(VLOOKUP(A202,'Trust - Frontsheet'!$A$16:$AC$215,8,0),3),VLOOKUP(A202,'Trust - Frontsheet'!$A$16:$AC$215,8,0)&lt;&gt;""),"Covid statuses do not match",""))</f>
        <v/>
      </c>
      <c r="K202" s="68" t="str">
        <f t="shared" ca="1" si="3"/>
        <v/>
      </c>
      <c r="L202" s="68" t="str" cm="1">
        <f t="array" aca="1" ref="L202" ca="1">IF(SUMPRODUCT(--('Trust - Frontsheet'!$D211:$AC211=""))&lt;&gt;26,"","This is a blank row")</f>
        <v>This is a blank row</v>
      </c>
    </row>
    <row r="203" spans="1:12" ht="45" customHeight="1" x14ac:dyDescent="0.2">
      <c r="A203" t="str">
        <f ca="1">IF('Trust - Frontsheet'!A212="","",'Trust - Frontsheet'!A212)</f>
        <v/>
      </c>
      <c r="B203" s="68" t="str">
        <f ca="1">IF('Trust - Frontsheet'!A212="","",'Trust - Frontsheet'!D212)</f>
        <v/>
      </c>
      <c r="C203" s="68" t="str">
        <f ca="1">IF(VLOOKUP(A203,'Trust - Frontsheet'!$A$16:$AC$215,5,0)="","",VLOOKUP(A203,'Trust - Frontsheet'!$A$16:$AC$216,5,0))</f>
        <v/>
      </c>
      <c r="D203" s="68" t="str">
        <f ca="1">IF(VLOOKUP(A203,'Trust - Frontsheet'!$A$16:$AC$215,6,0)="","",VLOOKUP(A203,'Trust - Frontsheet'!$A$16:$AC$216,6,0))</f>
        <v/>
      </c>
      <c r="E203" s="69"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8" t="str">
        <f ca="1">IF(A203 = "","",IF('Trust - Frontsheet'!D212="", "Site code not present",""))</f>
        <v/>
      </c>
      <c r="G203" s="68" t="str">
        <f ca="1">IF('Trust - Frontsheet'!D212="","",IF(VLOOKUP(A203,'Trust - Frontsheet'!$A$16:$AC$215,6,0)="","Ward name not present",""))</f>
        <v/>
      </c>
      <c r="H203" s="68" t="str">
        <f ca="1">IF(A203="","",IF(VLOOKUP(A203,'Trust - Frontsheet'!$A$16:$AC$215,7,0)="","Specialty 1 has not been selected",""))</f>
        <v/>
      </c>
      <c r="I203" s="69" t="str">
        <f ca="1">IF(A203="","",IF(OR(COUNTIF(Specialties,VLOOKUP(A203,'Trust - Frontsheet'!$A$16:$AC$215,7,0))=0, AND(COUNTIF(Specialties,VLOOKUP(A203,'Trust - Frontsheet'!$A$16:$AC$215,8,0))=0,VLOOKUP(A203,'Trust - Frontsheet'!$A$16:$AC$215,8,0)&lt;&gt;"")),"You have entered unacceptable specialties.",""))</f>
        <v/>
      </c>
      <c r="J203" s="68" t="str">
        <f ca="1">IF(A203="","",IF(AND(RIGHT(VLOOKUP(A203,'Trust - Frontsheet'!$A$16:$AC$215,7,0),3)&lt;&gt;RIGHT(VLOOKUP(A203,'Trust - Frontsheet'!$A$16:$AC$215,8,0),3),VLOOKUP(A203,'Trust - Frontsheet'!$A$16:$AC$215,8,0)&lt;&gt;""),"Covid statuses do not match",""))</f>
        <v/>
      </c>
      <c r="K203" s="68" t="str">
        <f t="shared" ca="1" si="3"/>
        <v/>
      </c>
      <c r="L203" s="68" t="str" cm="1">
        <f t="array" aca="1" ref="L203" ca="1">IF(SUMPRODUCT(--('Trust - Frontsheet'!$D212:$AC212=""))&lt;&gt;26,"","This is a blank row")</f>
        <v>This is a blank row</v>
      </c>
    </row>
    <row r="204" spans="1:12" ht="45" customHeight="1" x14ac:dyDescent="0.2">
      <c r="A204" t="str">
        <f ca="1">IF('Trust - Frontsheet'!A213="","",'Trust - Frontsheet'!A213)</f>
        <v/>
      </c>
      <c r="B204" s="68" t="str">
        <f ca="1">IF('Trust - Frontsheet'!A213="","",'Trust - Frontsheet'!D213)</f>
        <v/>
      </c>
      <c r="C204" s="68" t="str">
        <f ca="1">IF(VLOOKUP(A204,'Trust - Frontsheet'!$A$16:$AC$215,5,0)="","",VLOOKUP(A204,'Trust - Frontsheet'!$A$16:$AC$216,5,0))</f>
        <v/>
      </c>
      <c r="D204" s="68" t="str">
        <f ca="1">IF(VLOOKUP(A204,'Trust - Frontsheet'!$A$16:$AC$215,6,0)="","",VLOOKUP(A204,'Trust - Frontsheet'!$A$16:$AC$216,6,0))</f>
        <v/>
      </c>
      <c r="E204" s="69"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8" t="str">
        <f ca="1">IF(A204 = "","",IF('Trust - Frontsheet'!D213="", "Site code not present",""))</f>
        <v/>
      </c>
      <c r="G204" s="68" t="str">
        <f ca="1">IF('Trust - Frontsheet'!D213="","",IF(VLOOKUP(A204,'Trust - Frontsheet'!$A$16:$AC$215,6,0)="","Ward name not present",""))</f>
        <v/>
      </c>
      <c r="H204" s="68" t="str">
        <f ca="1">IF(A204="","",IF(VLOOKUP(A204,'Trust - Frontsheet'!$A$16:$AC$215,7,0)="","Specialty 1 has not been selected",""))</f>
        <v/>
      </c>
      <c r="I204" s="69" t="str">
        <f ca="1">IF(A204="","",IF(OR(COUNTIF(Specialties,VLOOKUP(A204,'Trust - Frontsheet'!$A$16:$AC$215,7,0))=0, AND(COUNTIF(Specialties,VLOOKUP(A204,'Trust - Frontsheet'!$A$16:$AC$215,8,0))=0,VLOOKUP(A204,'Trust - Frontsheet'!$A$16:$AC$215,8,0)&lt;&gt;"")),"You have entered unacceptable specialties.",""))</f>
        <v/>
      </c>
      <c r="J204" s="68" t="str">
        <f ca="1">IF(A204="","",IF(AND(RIGHT(VLOOKUP(A204,'Trust - Frontsheet'!$A$16:$AC$215,7,0),3)&lt;&gt;RIGHT(VLOOKUP(A204,'Trust - Frontsheet'!$A$16:$AC$215,8,0),3),VLOOKUP(A204,'Trust - Frontsheet'!$A$16:$AC$215,8,0)&lt;&gt;""),"Covid statuses do not match",""))</f>
        <v/>
      </c>
      <c r="K204" s="68" t="str">
        <f t="shared" ca="1" si="3"/>
        <v/>
      </c>
      <c r="L204" s="68" t="str" cm="1">
        <f t="array" aca="1" ref="L204" ca="1">IF(SUMPRODUCT(--('Trust - Frontsheet'!$D213:$AC213=""))&lt;&gt;26,"","This is a blank row")</f>
        <v>This is a blank row</v>
      </c>
    </row>
    <row r="205" spans="1:12" ht="45" customHeight="1" x14ac:dyDescent="0.2">
      <c r="A205" t="str">
        <f ca="1">IF('Trust - Frontsheet'!A214="","",'Trust - Frontsheet'!A214)</f>
        <v/>
      </c>
      <c r="B205" s="68" t="str">
        <f ca="1">IF('Trust - Frontsheet'!A214="","",'Trust - Frontsheet'!D214)</f>
        <v/>
      </c>
      <c r="C205" s="68" t="str">
        <f ca="1">IF(VLOOKUP(A205,'Trust - Frontsheet'!$A$16:$AC$215,5,0)="","",VLOOKUP(A205,'Trust - Frontsheet'!$A$16:$AC$216,5,0))</f>
        <v/>
      </c>
      <c r="D205" s="68" t="str">
        <f ca="1">IF(VLOOKUP(A205,'Trust - Frontsheet'!$A$16:$AC$215,6,0)="","",VLOOKUP(A205,'Trust - Frontsheet'!$A$16:$AC$216,6,0))</f>
        <v/>
      </c>
      <c r="E205" s="69"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8" t="str">
        <f ca="1">IF(A205 = "","",IF('Trust - Frontsheet'!D214="", "Site code not present",""))</f>
        <v/>
      </c>
      <c r="G205" s="68" t="str">
        <f ca="1">IF('Trust - Frontsheet'!D214="","",IF(VLOOKUP(A205,'Trust - Frontsheet'!$A$16:$AC$215,6,0)="","Ward name not present",""))</f>
        <v/>
      </c>
      <c r="H205" s="68" t="str">
        <f ca="1">IF(A205="","",IF(VLOOKUP(A205,'Trust - Frontsheet'!$A$16:$AC$215,7,0)="","Specialty 1 has not been selected",""))</f>
        <v/>
      </c>
      <c r="I205" s="69" t="str">
        <f ca="1">IF(A205="","",IF(OR(COUNTIF(Specialties,VLOOKUP(A205,'Trust - Frontsheet'!$A$16:$AC$215,7,0))=0, AND(COUNTIF(Specialties,VLOOKUP(A205,'Trust - Frontsheet'!$A$16:$AC$215,8,0))=0,VLOOKUP(A205,'Trust - Frontsheet'!$A$16:$AC$215,8,0)&lt;&gt;"")),"You have entered unacceptable specialties.",""))</f>
        <v/>
      </c>
      <c r="J205" s="68" t="str">
        <f ca="1">IF(A205="","",IF(AND(RIGHT(VLOOKUP(A205,'Trust - Frontsheet'!$A$16:$AC$215,7,0),3)&lt;&gt;RIGHT(VLOOKUP(A205,'Trust - Frontsheet'!$A$16:$AC$215,8,0),3),VLOOKUP(A205,'Trust - Frontsheet'!$A$16:$AC$215,8,0)&lt;&gt;""),"Covid statuses do not match",""))</f>
        <v/>
      </c>
      <c r="K205" s="68" t="str">
        <f t="shared" ca="1" si="3"/>
        <v/>
      </c>
      <c r="L205" s="68" t="str" cm="1">
        <f t="array" aca="1" ref="L205" ca="1">IF(SUMPRODUCT(--('Trust - Frontsheet'!$D214:$AC214=""))&lt;&gt;26,"","This is a blank row")</f>
        <v>This is a blank row</v>
      </c>
    </row>
    <row r="206" spans="1:12" ht="45" customHeight="1" x14ac:dyDescent="0.2">
      <c r="A206" t="str">
        <f ca="1">IF('Trust - Frontsheet'!A215="","",'Trust - Frontsheet'!A215)</f>
        <v/>
      </c>
      <c r="B206" s="68" t="str">
        <f ca="1">IF('Trust - Frontsheet'!A215="","",'Trust - Frontsheet'!D215)</f>
        <v/>
      </c>
      <c r="C206" s="68" t="str">
        <f ca="1">IF(VLOOKUP(A206,'Trust - Frontsheet'!$A$16:$AC$215,5,0)="","",VLOOKUP(A206,'Trust - Frontsheet'!$A$16:$AC$216,5,0))</f>
        <v/>
      </c>
      <c r="D206" s="68" t="str">
        <f ca="1">IF(VLOOKUP(A206,'Trust - Frontsheet'!$A$16:$AC$215,6,0)="","",VLOOKUP(A206,'Trust - Frontsheet'!$A$16:$AC$216,6,0))</f>
        <v/>
      </c>
      <c r="E206" s="69" t="str" cm="1">
        <f t="array" aca="1" ref="E206" ca="1">IF(OR(SUMPRODUCT(--(ISTEXT('Trust - Frontsheet'!I215:AC215)))&gt;0,SUMPRODUCT(--(ISERROR('Trust - Frontsheet'!AD215:AT215)))&gt;0),"There is invalid data on this row",IF(SUMPRODUCT(--('Trust - Frontsheet'!I215:AC215&lt;0))&gt;0,"This row contains negative values",""))</f>
        <v/>
      </c>
      <c r="F206" s="68" t="str">
        <f ca="1">IF(A206 = "","",IF('Trust - Frontsheet'!D215="", "Site code not present",""))</f>
        <v/>
      </c>
      <c r="G206" s="68" t="str">
        <f ca="1">IF('Trust - Frontsheet'!D215="","",IF(VLOOKUP(A206,'Trust - Frontsheet'!$A$16:$AC$215,6,0)="","Ward name not present",""))</f>
        <v/>
      </c>
      <c r="H206" s="68" t="str">
        <f ca="1">IF(A206="","",IF(VLOOKUP(A206,'Trust - Frontsheet'!$A$16:$AC$215,7,0)="","Specialty 1 has not been selected",""))</f>
        <v/>
      </c>
      <c r="I206" s="69" t="str">
        <f ca="1">IF(A206="","",IF(OR(COUNTIF(Specialties,VLOOKUP(A206,'Trust - Frontsheet'!$A$16:$AC$215,7,0))=0, AND(COUNTIF(Specialties,VLOOKUP(A206,'Trust - Frontsheet'!$A$16:$AC$215,8,0))=0,VLOOKUP(A206,'Trust - Frontsheet'!$A$16:$AC$215,8,0)&lt;&gt;"")),"You have entered unacceptable specialties.",""))</f>
        <v/>
      </c>
      <c r="J206" s="68" t="str">
        <f ca="1">IF(A206="","",IF(AND(RIGHT(VLOOKUP(A206,'Trust - Frontsheet'!$A$16:$AC$215,7,0),3)&lt;&gt;RIGHT(VLOOKUP(A206,'Trust - Frontsheet'!$A$16:$AC$215,8,0),3),VLOOKUP(A206,'Trust - Frontsheet'!$A$16:$AC$215,8,0)&lt;&gt;""),"Covid statuses do not match",""))</f>
        <v/>
      </c>
      <c r="K206" s="68" t="str">
        <f t="shared" ca="1" si="3"/>
        <v/>
      </c>
      <c r="L206" s="68"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5:S213"/>
  <sheetViews>
    <sheetView showGridLines="0" topLeftCell="B4" zoomScale="70" zoomScaleNormal="70" workbookViewId="0">
      <selection activeCell="B1" sqref="B1"/>
    </sheetView>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4.6640625" customWidth="1"/>
  </cols>
  <sheetData>
    <row r="5" spans="1:19" ht="15.75" customHeight="1" x14ac:dyDescent="0.2">
      <c r="B5" s="123" t="s">
        <v>16344</v>
      </c>
      <c r="C5" s="123"/>
      <c r="D5" s="123"/>
      <c r="E5" s="123"/>
      <c r="F5" s="123"/>
      <c r="G5" s="123"/>
      <c r="H5" s="123"/>
      <c r="I5" s="123"/>
      <c r="J5" s="123"/>
      <c r="K5" s="123"/>
    </row>
    <row r="6" spans="1:19" ht="84" customHeight="1" x14ac:dyDescent="0.2">
      <c r="B6" s="67" t="s">
        <v>16021</v>
      </c>
      <c r="C6" s="67" t="s">
        <v>16022</v>
      </c>
      <c r="D6" s="67" t="s">
        <v>16023</v>
      </c>
      <c r="E6" s="67" t="s">
        <v>16024</v>
      </c>
      <c r="F6" s="67" t="s">
        <v>16025</v>
      </c>
      <c r="G6" s="67" t="s">
        <v>16026</v>
      </c>
      <c r="H6" s="67" t="s">
        <v>16027</v>
      </c>
      <c r="I6" s="67" t="s">
        <v>16028</v>
      </c>
      <c r="J6" s="67" t="s">
        <v>15932</v>
      </c>
      <c r="K6" s="67" t="s">
        <v>15933</v>
      </c>
    </row>
    <row r="7" spans="1:19" ht="70.5" customHeight="1" x14ac:dyDescent="0.2">
      <c r="B7" s="70" t="str">
        <f ca="1">IF(AND('Control Panel'!$E$6&lt;&gt;"",ISNUMBER('Trust - Frontsheet'!AK15),OR('Trust - Frontsheet'!AK15&lt;0.8,'Trust - Frontsheet'!AK15&gt;1.5)),"Registered Nurses/Midwives Avg Day Fill rate not between 80 and 150%","")</f>
        <v/>
      </c>
      <c r="C7" s="70" t="str">
        <f ca="1">IF(AND('Control Panel'!$E$6&lt;&gt;"",ISNUMBER('Trust - Frontsheet'!AL15),OR('Trust - Frontsheet'!AL15&lt;0.8,'Trust - Frontsheet'!AL15&gt;1.5)),"Non-Registered Nurses/Midwives Avg Day Fill rate not between 80 and 150%","")</f>
        <v/>
      </c>
      <c r="D7" s="70" t="str">
        <f ca="1">IF(AND('Control Panel'!$E$6&lt;&gt;"",ISNUMBER('Trust - Frontsheet'!AM15),OR('Trust - Frontsheet'!AM15&lt;0.8,'Trust - Frontsheet'!AM15&gt;1.5)),"Registered Nursing Associates Day Fill rate not between 80 and 150%","")</f>
        <v/>
      </c>
      <c r="E7" s="70" t="str">
        <f ca="1">IF(AND('Control Panel'!$E$6&lt;&gt;"",ISNUMBER('Trust - Frontsheet'!AN15),OR('Trust - Frontsheet'!AN15&lt;0.8,'Trust - Frontsheet'!AN15&gt;1.5)),"Non-Registered Nursing Associates Day Fill rate not between 80 and 150%","")</f>
        <v/>
      </c>
      <c r="F7" s="70" t="str">
        <f ca="1">IF(AND('Control Panel'!$E$6&lt;&gt;"",ISNUMBER('Trust - Frontsheet'!AO15),OR('Trust - Frontsheet'!AO15&lt;0.8,'Trust - Frontsheet'!AO15&gt;1.5)),"Registered Nurses/Midwives Avg Night Fill rate not between 80 and 150%","")</f>
        <v>Registered Nurses/Midwives Avg Night Fill rate not between 80 and 150%</v>
      </c>
      <c r="G7" s="70" t="str">
        <f ca="1">IF(AND('Control Panel'!$E$6&lt;&gt;"",ISNUMBER('Trust - Frontsheet'!AP15),OR('Trust - Frontsheet'!AP15&lt;0.8,'Trust - Frontsheet'!AP15&gt;1.5)),"Non-Registered Nurses/Midwives Avg Night Fill rate not between 80 and 150%","")</f>
        <v>Non-Registered Nurses/Midwives Avg Night Fill rate not between 80 and 150%</v>
      </c>
      <c r="H7" s="70" t="str">
        <f ca="1">IF(AND('Control Panel'!$E$6&lt;&gt;"",ISNUMBER('Trust - Frontsheet'!AQ15),OR('Trust - Frontsheet'!AQ15&lt;0.8,'Trust - Frontsheet'!AQ15&gt;1.5)),"Registered Nursing Associates Avg Night Fill rate not between 80 and 150%","")</f>
        <v/>
      </c>
      <c r="I7" s="70" t="str">
        <f ca="1">IF(AND('Control Panel'!$E$6&lt;&gt;"",ISNUMBER('Trust - Frontsheet'!AR15),OR('Trust - Frontsheet'!AR15&lt;0.8,'Trust - Frontsheet'!AR15&gt;1.5)),"Non-Registered Nursing Associates Avg Night Fill rate not between 80 and 150%","")</f>
        <v/>
      </c>
      <c r="J7" s="70"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70"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10" spans="1:19" ht="15.75" x14ac:dyDescent="0.25">
      <c r="B10" s="122" t="s">
        <v>16348</v>
      </c>
      <c r="C10" s="122"/>
      <c r="D10" s="122"/>
      <c r="E10" s="122"/>
      <c r="F10" s="122"/>
      <c r="G10" s="122"/>
      <c r="H10" s="122"/>
      <c r="I10" s="122"/>
      <c r="J10" s="122"/>
      <c r="K10" s="122"/>
      <c r="L10" s="122"/>
      <c r="M10" s="122"/>
      <c r="N10" s="122"/>
      <c r="O10" s="122"/>
      <c r="P10" s="122"/>
      <c r="Q10" s="122"/>
      <c r="R10" s="122"/>
      <c r="S10" s="122"/>
    </row>
    <row r="11" spans="1:19" ht="15.75" x14ac:dyDescent="0.25">
      <c r="E11" s="73" cm="1">
        <f t="array" aca="1" ref="E11" ca="1">SUM(--(LEN(E14:E213)&gt;0))</f>
        <v>3</v>
      </c>
      <c r="F11" s="73" cm="1">
        <f t="array" aca="1" ref="F11" ca="1">SUM(--(LEN(F14:F213)&gt;0))</f>
        <v>10</v>
      </c>
      <c r="G11" s="73" cm="1">
        <f t="array" aca="1" ref="G11" ca="1">SUM(--(LEN(G14:G213)&gt;0))</f>
        <v>0</v>
      </c>
      <c r="H11" s="73" cm="1">
        <f t="array" aca="1" ref="H11" ca="1">SUM(--(LEN(H14:H213)&gt;0))</f>
        <v>0</v>
      </c>
      <c r="I11" s="73" cm="1">
        <f t="array" aca="1" ref="I11" ca="1">SUM(--(LEN(I14:I213)&gt;0))</f>
        <v>2</v>
      </c>
      <c r="J11" s="73" cm="1">
        <f t="array" aca="1" ref="J11" ca="1">SUM(--(LEN(J14:J213)&gt;0))</f>
        <v>12</v>
      </c>
      <c r="K11" s="73" cm="1">
        <f t="array" aca="1" ref="K11" ca="1">SUM(--(LEN(K14:K213)&gt;0))</f>
        <v>0</v>
      </c>
      <c r="L11" s="73" cm="1">
        <f t="array" aca="1" ref="L11" ca="1">SUM(--(LEN(L14:L213)&gt;0))</f>
        <v>0</v>
      </c>
      <c r="M11" s="73" cm="1">
        <f t="array" aca="1" ref="M11" ca="1">SUM(--(LEN(M14:M213)&gt;0))</f>
        <v>0</v>
      </c>
      <c r="N11" s="73" cm="1">
        <f t="array" aca="1" ref="N11" ca="1">SUM(--(LEN(N14:N213)&gt;0))</f>
        <v>0</v>
      </c>
      <c r="O11" s="73" cm="1">
        <f t="array" aca="1" ref="O11" ca="1">SUM(--(LEN(O14:O213)&gt;0))</f>
        <v>0</v>
      </c>
      <c r="P11" s="73" cm="1">
        <f t="array" aca="1" ref="P11" ca="1">SUM(--(LEN(P14:P213)&gt;0))</f>
        <v>0</v>
      </c>
      <c r="Q11" s="73" cm="1">
        <f t="array" aca="1" ref="Q11" ca="1">SUM(--(LEN(Q14:Q213)&gt;0))</f>
        <v>0</v>
      </c>
      <c r="R11" s="73" cm="1">
        <f t="array" aca="1" ref="R11" ca="1">SUM(--(LEN(R14:R213)&gt;0))</f>
        <v>0</v>
      </c>
      <c r="S11" s="73" cm="1">
        <f t="array" aca="1" ref="S11" ca="1">SUM(--(LEN(S14:S213)&gt;0))</f>
        <v>0</v>
      </c>
    </row>
    <row r="12" spans="1:19" ht="15.75" x14ac:dyDescent="0.25">
      <c r="B12" s="124" t="s">
        <v>16347</v>
      </c>
      <c r="C12" s="124"/>
      <c r="D12" s="124"/>
      <c r="E12" s="124"/>
      <c r="F12" s="124"/>
      <c r="G12" s="124"/>
      <c r="H12" s="124"/>
      <c r="I12" s="124"/>
      <c r="J12" s="124"/>
      <c r="K12" s="124"/>
      <c r="L12" s="124"/>
      <c r="M12" s="124"/>
      <c r="N12" s="124"/>
      <c r="O12" s="124"/>
      <c r="P12" s="124"/>
      <c r="Q12" s="124"/>
      <c r="R12" s="124"/>
      <c r="S12" s="124"/>
    </row>
    <row r="13" spans="1:19" ht="63" x14ac:dyDescent="0.2">
      <c r="A13" s="67" t="s">
        <v>16341</v>
      </c>
      <c r="B13" s="67" t="s">
        <v>15935</v>
      </c>
      <c r="C13" s="67" t="s">
        <v>16342</v>
      </c>
      <c r="D13" s="67" t="s">
        <v>16343</v>
      </c>
      <c r="E13" s="67" t="s">
        <v>16032</v>
      </c>
      <c r="F13" s="67" t="s">
        <v>16033</v>
      </c>
      <c r="G13" s="67" t="s">
        <v>16034</v>
      </c>
      <c r="H13" s="67" t="s">
        <v>16035</v>
      </c>
      <c r="I13" s="67" t="s">
        <v>16036</v>
      </c>
      <c r="J13" s="67" t="s">
        <v>16037</v>
      </c>
      <c r="K13" s="67" t="s">
        <v>16038</v>
      </c>
      <c r="L13" s="67" t="s">
        <v>16039</v>
      </c>
      <c r="M13" s="67" t="s">
        <v>16040</v>
      </c>
      <c r="N13" s="67" t="s">
        <v>16041</v>
      </c>
      <c r="O13" s="67" t="s">
        <v>16345</v>
      </c>
      <c r="P13" s="67" t="s">
        <v>16346</v>
      </c>
      <c r="Q13" s="67" t="s">
        <v>40</v>
      </c>
      <c r="R13" s="67" t="s">
        <v>16031</v>
      </c>
      <c r="S13" s="67" t="s">
        <v>41</v>
      </c>
    </row>
    <row r="14" spans="1:19" ht="75" x14ac:dyDescent="0.2">
      <c r="A14" s="69" t="str">
        <f ca="1">IF('Trust - Frontsheet'!A16="","",'Trust - Frontsheet'!A16)</f>
        <v>RXMT4CHILD BEARING INPATIENT</v>
      </c>
      <c r="B14" s="69" t="str">
        <f ca="1">IF('Trust - Frontsheet'!A16="","",'Trust - Frontsheet'!D16)</f>
        <v>RXMT4</v>
      </c>
      <c r="C14" s="69" t="str">
        <f ca="1">IF(VLOOKUP(A14,'Trust - Frontsheet'!$A$16:$AC$215,5,0)="","",VLOOKUP(A14,'Trust - Frontsheet'!$A$16:$AC$216,5,0))</f>
        <v>ADULT MENTAL HEALTH</v>
      </c>
      <c r="D14" s="69" t="str">
        <f ca="1">IF(VLOOKUP(A14,'Trust - Frontsheet'!$A$16:$AC$215,6,0)="","",VLOOKUP(A14,'Trust - Frontsheet'!$A$16:$AC$216,6,0))</f>
        <v>CHILD BEARING INPATIENT</v>
      </c>
      <c r="E14" s="69" t="str">
        <f ca="1">IF(A14="","",IF(AND('Trust - Frontsheet'!AK15&gt;1,ISNUMBER('Trust - Frontsheet'!AK15)),"Registered Nurses/Midwives Avg Day Fill rate &gt; 100%",""))</f>
        <v/>
      </c>
      <c r="F14" s="69" t="str">
        <f ca="1">IF(A14="","",IF(AND(ISNUMBER('Trust - Frontsheet'!AL15),'Trust - Frontsheet'!AL15&gt;1),"Non-Registered Nurses/Midwives Avg Day Fill rate &gt; 100%",""))</f>
        <v>Non-Registered Nurses/Midwives Avg Day Fill rate &gt; 100%</v>
      </c>
      <c r="G14" s="69" t="str">
        <f ca="1">IF(A14="","",IF(AND(ISNUMBER('Trust - Frontsheet'!AM15),'Trust - Frontsheet'!AM15&gt;1),"Registered Nursing Associates Day Fill rate &gt; 100%",""))</f>
        <v/>
      </c>
      <c r="H14" s="69" t="str">
        <f ca="1">IF(A14="","",IF(AND(ISNUMBER('Trust - Frontsheet'!AN15),'Trust - Frontsheet'!AN15&gt;1),"Non-Registered Nursing Associates Day Fill rate &gt; 100%",""))</f>
        <v/>
      </c>
      <c r="I14" s="69" t="str">
        <f ca="1">IF(A14="","",IF(AND(ISNUMBER('Trust - Frontsheet'!AO15),'Trust - Frontsheet'!AO15&gt;1),"Registered Nurses/Midwives Avg Night Fill rate &gt; 100%",""))</f>
        <v/>
      </c>
      <c r="J14" s="69" t="str">
        <f ca="1">IF(A14="","",IF(AND(ISNUMBER('Trust - Frontsheet'!AP15),'Trust - Frontsheet'!AP15&gt;1),"Non-Registered Nurses/Midwives Avg Night Fill rate &gt;100%",""))</f>
        <v>Non-Registered Nurses/Midwives Avg Night Fill rate &gt;100%</v>
      </c>
      <c r="K14" s="69" t="str">
        <f ca="1">IF(A14="","",IF(AND(ISNUMBER('Trust - Frontsheet'!AQ15),'Trust - Frontsheet'!AQ15&gt;1),"Registered Nursing Associates Avg Night Fill rate 100%",""))</f>
        <v/>
      </c>
      <c r="L14" s="69" t="str">
        <f ca="1">IF(A14="","",IF(AND(ISNUMBER('Trust - Frontsheet'!AR15),'Trust - Frontsheet'!AR15&gt;1),"Non-Registered Nursing Associates Avg Night Fill rate &gt; 100%",""))</f>
        <v/>
      </c>
      <c r="M14" s="69" t="str">
        <f ca="1">IF(A14="","",IF(AND(ISNUMBER('Trust - Frontsheet'!AS15),'Trust - Frontsheet'!AS15&gt;1),"Registered Allied Health Professionals Avg Fill rate &gt; 100%",""))</f>
        <v/>
      </c>
      <c r="N14" s="69" t="str">
        <f ca="1">IF(A14="","",IF(AND(ISNUMBER('Trust - Frontsheet'!AT15),'Trust - Frontsheet'!AT15&gt;1),"Non-Registered Allied Health Professionals Avg Fill rate &gt; 100%",""))</f>
        <v/>
      </c>
      <c r="O14" s="69"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9"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9"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9"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9"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69" t="str">
        <f ca="1">IF('Trust - Frontsheet'!A17="","",'Trust - Frontsheet'!A17)</f>
        <v>RXMT4CTC RESIDENTIAL REHABILITATION</v>
      </c>
      <c r="B15" s="69" t="str">
        <f ca="1">IF('Trust - Frontsheet'!A17="","",'Trust - Frontsheet'!D17)</f>
        <v>RXMT4</v>
      </c>
      <c r="C15" s="69" t="str">
        <f ca="1">IF(VLOOKUP(A15,'Trust - Frontsheet'!$A$16:$AC$215,5,0)="","",VLOOKUP(A15,'Trust - Frontsheet'!$A$16:$AC$216,5,0))</f>
        <v>ADULT MENTAL HEALTH</v>
      </c>
      <c r="D15" s="69" t="str">
        <f ca="1">IF(VLOOKUP(A15,'Trust - Frontsheet'!$A$16:$AC$215,6,0)="","",VLOOKUP(A15,'Trust - Frontsheet'!$A$16:$AC$216,6,0))</f>
        <v>CTC RESIDENTIAL REHABILITATION</v>
      </c>
      <c r="E15" s="69" t="str">
        <f ca="1">IF(A15="","",IF(AND('Trust - Frontsheet'!AK16&gt;1,ISNUMBER('Trust - Frontsheet'!AK16)),"Registered Nurses/Midwives Avg Day Fill rate &gt; 100%",""))</f>
        <v/>
      </c>
      <c r="F15" s="69" t="str">
        <f ca="1">IF(A15="","",IF(AND(ISNUMBER('Trust - Frontsheet'!AL16),'Trust - Frontsheet'!AL16&gt;1),"Non-Registered Nurses/Midwives Avg Day Fill rate &gt; 100%",""))</f>
        <v/>
      </c>
      <c r="G15" s="69" t="str">
        <f ca="1">IF(A15="","",IF(AND(ISNUMBER('Trust - Frontsheet'!AM16),'Trust - Frontsheet'!AM16&gt;1),"Registered Nursing Associates Day Fill rate &gt; 100%",""))</f>
        <v/>
      </c>
      <c r="H15" s="69" t="str">
        <f ca="1">IF(A15="","",IF(AND(ISNUMBER('Trust - Frontsheet'!AN16),'Trust - Frontsheet'!AN16&gt;1),"Non-Registered Nursing Associates Day Fill rate &gt; 100%",""))</f>
        <v/>
      </c>
      <c r="I15" s="69" t="str">
        <f ca="1">IF(A15="","",IF(AND(ISNUMBER('Trust - Frontsheet'!AO16),'Trust - Frontsheet'!AO16&gt;1),"Registered Nurses/Midwives Avg Night Fill rate &gt; 100%",""))</f>
        <v>Registered Nurses/Midwives Avg Night Fill rate &gt; 100%</v>
      </c>
      <c r="J15" s="69" t="str">
        <f ca="1">IF(A15="","",IF(AND(ISNUMBER('Trust - Frontsheet'!AP16),'Trust - Frontsheet'!AP16&gt;1),"Non-Registered Nurses/Midwives Avg Night Fill rate &gt;100%",""))</f>
        <v/>
      </c>
      <c r="K15" s="69" t="str">
        <f ca="1">IF(A15="","",IF(AND(ISNUMBER('Trust - Frontsheet'!AQ16),'Trust - Frontsheet'!AQ16&gt;1),"Registered Nursing Associates Avg Night Fill rate 100%",""))</f>
        <v/>
      </c>
      <c r="L15" s="69" t="str">
        <f ca="1">IF(A15="","",IF(AND(ISNUMBER('Trust - Frontsheet'!AR16),'Trust - Frontsheet'!AR16&gt;1),"Non-Registered Nursing Associates Avg Night Fill rate &gt; 100%",""))</f>
        <v/>
      </c>
      <c r="M15" s="69" t="str">
        <f ca="1">IF(A15="","",IF(AND(ISNUMBER('Trust - Frontsheet'!AS16),'Trust - Frontsheet'!AS16&gt;1),"Registered Allied Health Professionals Avg Fill rate &gt; 100%",""))</f>
        <v/>
      </c>
      <c r="N15" s="69" t="str">
        <f ca="1">IF(A15="","",IF(AND(ISNUMBER('Trust - Frontsheet'!AT16),'Trust - Frontsheet'!AT16&gt;1),"Non-Registered Allied Health Professionals Avg Fill rate &gt; 100%",""))</f>
        <v/>
      </c>
      <c r="O15" s="69"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9"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9"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9"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9"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69" t="str">
        <f ca="1">IF('Trust - Frontsheet'!A18="","",'Trust - Frontsheet'!A18)</f>
        <v>RXM54ENHANCED CARE WARD</v>
      </c>
      <c r="B16" s="69" t="str">
        <f ca="1">IF('Trust - Frontsheet'!A18="","",'Trust - Frontsheet'!D18)</f>
        <v>RXM54</v>
      </c>
      <c r="C16" s="69" t="str">
        <f ca="1">IF(VLOOKUP(A16,'Trust - Frontsheet'!$A$16:$AC$215,5,0)="","",VLOOKUP(A16,'Trust - Frontsheet'!$A$16:$AC$216,5,0))</f>
        <v>RADBOURNE UNIT</v>
      </c>
      <c r="D16" s="69" t="str">
        <f ca="1">IF(VLOOKUP(A16,'Trust - Frontsheet'!$A$16:$AC$215,6,0)="","",VLOOKUP(A16,'Trust - Frontsheet'!$A$16:$AC$216,6,0))</f>
        <v>ENHANCED CARE WARD</v>
      </c>
      <c r="E16" s="69" t="str">
        <f ca="1">IF(A16="","",IF(AND('Trust - Frontsheet'!AK17&gt;1,ISNUMBER('Trust - Frontsheet'!AK17)),"Registered Nurses/Midwives Avg Day Fill rate &gt; 100%",""))</f>
        <v>Registered Nurses/Midwives Avg Day Fill rate &gt; 100%</v>
      </c>
      <c r="F16" s="69" t="str">
        <f ca="1">IF(A16="","",IF(AND(ISNUMBER('Trust - Frontsheet'!AL17),'Trust - Frontsheet'!AL17&gt;1),"Non-Registered Nurses/Midwives Avg Day Fill rate &gt; 100%",""))</f>
        <v/>
      </c>
      <c r="G16" s="69" t="str">
        <f ca="1">IF(A16="","",IF(AND(ISNUMBER('Trust - Frontsheet'!AM17),'Trust - Frontsheet'!AM17&gt;1),"Registered Nursing Associates Day Fill rate &gt; 100%",""))</f>
        <v/>
      </c>
      <c r="H16" s="69" t="str">
        <f ca="1">IF(A16="","",IF(AND(ISNUMBER('Trust - Frontsheet'!AN17),'Trust - Frontsheet'!AN17&gt;1),"Non-Registered Nursing Associates Day Fill rate &gt; 100%",""))</f>
        <v/>
      </c>
      <c r="I16" s="69" t="str">
        <f ca="1">IF(A16="","",IF(AND(ISNUMBER('Trust - Frontsheet'!AO17),'Trust - Frontsheet'!AO17&gt;1),"Registered Nurses/Midwives Avg Night Fill rate &gt; 100%",""))</f>
        <v/>
      </c>
      <c r="J16" s="69" t="str">
        <f ca="1">IF(A16="","",IF(AND(ISNUMBER('Trust - Frontsheet'!AP17),'Trust - Frontsheet'!AP17&gt;1),"Non-Registered Nurses/Midwives Avg Night Fill rate &gt;100%",""))</f>
        <v>Non-Registered Nurses/Midwives Avg Night Fill rate &gt;100%</v>
      </c>
      <c r="K16" s="69" t="str">
        <f ca="1">IF(A16="","",IF(AND(ISNUMBER('Trust - Frontsheet'!AQ17),'Trust - Frontsheet'!AQ17&gt;1),"Registered Nursing Associates Avg Night Fill rate 100%",""))</f>
        <v/>
      </c>
      <c r="L16" s="69" t="str">
        <f ca="1">IF(A16="","",IF(AND(ISNUMBER('Trust - Frontsheet'!AR17),'Trust - Frontsheet'!AR17&gt;1),"Non-Registered Nursing Associates Avg Night Fill rate &gt; 100%",""))</f>
        <v/>
      </c>
      <c r="M16" s="69" t="str">
        <f ca="1">IF(A16="","",IF(AND(ISNUMBER('Trust - Frontsheet'!AS17),'Trust - Frontsheet'!AS17&gt;1),"Registered Allied Health Professionals Avg Fill rate &gt; 100%",""))</f>
        <v/>
      </c>
      <c r="N16" s="69" t="str">
        <f ca="1">IF(A16="","",IF(AND(ISNUMBER('Trust - Frontsheet'!AT17),'Trust - Frontsheet'!AT17&gt;1),"Non-Registered Allied Health Professionals Avg Fill rate &gt; 100%",""))</f>
        <v/>
      </c>
      <c r="O16" s="69"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9"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9"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9"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9"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69" t="str">
        <f ca="1">IF('Trust - Frontsheet'!A19="","",'Trust - Frontsheet'!A19)</f>
        <v>RXM70HARTINGTON UNIT - MORTON WARD ADULT</v>
      </c>
      <c r="B17" s="69" t="str">
        <f ca="1">IF('Trust - Frontsheet'!A19="","",'Trust - Frontsheet'!D19)</f>
        <v>RXM70</v>
      </c>
      <c r="C17" s="69" t="str">
        <f ca="1">IF(VLOOKUP(A17,'Trust - Frontsheet'!$A$16:$AC$215,5,0)="","",VLOOKUP(A17,'Trust - Frontsheet'!$A$16:$AC$216,5,0))</f>
        <v>MORTON WARD, HARTINGTON UNIT</v>
      </c>
      <c r="D17" s="69" t="str">
        <f ca="1">IF(VLOOKUP(A17,'Trust - Frontsheet'!$A$16:$AC$215,6,0)="","",VLOOKUP(A17,'Trust - Frontsheet'!$A$16:$AC$216,6,0))</f>
        <v>HARTINGTON UNIT - MORTON WARD ADULT</v>
      </c>
      <c r="E17" s="69" t="str">
        <f ca="1">IF(A17="","",IF(AND('Trust - Frontsheet'!AK18&gt;1,ISNUMBER('Trust - Frontsheet'!AK18)),"Registered Nurses/Midwives Avg Day Fill rate &gt; 100%",""))</f>
        <v/>
      </c>
      <c r="F17" s="69" t="str">
        <f ca="1">IF(A17="","",IF(AND(ISNUMBER('Trust - Frontsheet'!AL18),'Trust - Frontsheet'!AL18&gt;1),"Non-Registered Nurses/Midwives Avg Day Fill rate &gt; 100%",""))</f>
        <v>Non-Registered Nurses/Midwives Avg Day Fill rate &gt; 100%</v>
      </c>
      <c r="G17" s="69" t="str">
        <f ca="1">IF(A17="","",IF(AND(ISNUMBER('Trust - Frontsheet'!AM18),'Trust - Frontsheet'!AM18&gt;1),"Registered Nursing Associates Day Fill rate &gt; 100%",""))</f>
        <v/>
      </c>
      <c r="H17" s="69" t="str">
        <f ca="1">IF(A17="","",IF(AND(ISNUMBER('Trust - Frontsheet'!AN18),'Trust - Frontsheet'!AN18&gt;1),"Non-Registered Nursing Associates Day Fill rate &gt; 100%",""))</f>
        <v/>
      </c>
      <c r="I17" s="69" t="str">
        <f ca="1">IF(A17="","",IF(AND(ISNUMBER('Trust - Frontsheet'!AO18),'Trust - Frontsheet'!AO18&gt;1),"Registered Nurses/Midwives Avg Night Fill rate &gt; 100%",""))</f>
        <v/>
      </c>
      <c r="J17" s="69" t="str">
        <f ca="1">IF(A17="","",IF(AND(ISNUMBER('Trust - Frontsheet'!AP18),'Trust - Frontsheet'!AP18&gt;1),"Non-Registered Nurses/Midwives Avg Night Fill rate &gt;100%",""))</f>
        <v>Non-Registered Nurses/Midwives Avg Night Fill rate &gt;100%</v>
      </c>
      <c r="K17" s="69" t="str">
        <f ca="1">IF(A17="","",IF(AND(ISNUMBER('Trust - Frontsheet'!AQ18),'Trust - Frontsheet'!AQ18&gt;1),"Registered Nursing Associates Avg Night Fill rate 100%",""))</f>
        <v/>
      </c>
      <c r="L17" s="69" t="str">
        <f ca="1">IF(A17="","",IF(AND(ISNUMBER('Trust - Frontsheet'!AR18),'Trust - Frontsheet'!AR18&gt;1),"Non-Registered Nursing Associates Avg Night Fill rate &gt; 100%",""))</f>
        <v/>
      </c>
      <c r="M17" s="69" t="str">
        <f ca="1">IF(A17="","",IF(AND(ISNUMBER('Trust - Frontsheet'!AS18),'Trust - Frontsheet'!AS18&gt;1),"Registered Allied Health Professionals Avg Fill rate &gt; 100%",""))</f>
        <v/>
      </c>
      <c r="N17" s="69" t="str">
        <f ca="1">IF(A17="","",IF(AND(ISNUMBER('Trust - Frontsheet'!AT18),'Trust - Frontsheet'!AT18&gt;1),"Non-Registered Allied Health Professionals Avg Fill rate &gt; 100%",""))</f>
        <v/>
      </c>
      <c r="O17" s="69"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9"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9"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9"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9"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69" t="str">
        <f ca="1">IF('Trust - Frontsheet'!A20="","",'Trust - Frontsheet'!A20)</f>
        <v>RXM71HARTINGTON UNIT - PLEASLEY WARD ADULT</v>
      </c>
      <c r="B18" s="69" t="str">
        <f ca="1">IF('Trust - Frontsheet'!A20="","",'Trust - Frontsheet'!D20)</f>
        <v>RXM71</v>
      </c>
      <c r="C18" s="69" t="str">
        <f ca="1">IF(VLOOKUP(A18,'Trust - Frontsheet'!$A$16:$AC$215,5,0)="","",VLOOKUP(A18,'Trust - Frontsheet'!$A$16:$AC$216,5,0))</f>
        <v>PLEASLEY WARD, HARTINGTON UNIT</v>
      </c>
      <c r="D18" s="69" t="str">
        <f ca="1">IF(VLOOKUP(A18,'Trust - Frontsheet'!$A$16:$AC$215,6,0)="","",VLOOKUP(A18,'Trust - Frontsheet'!$A$16:$AC$216,6,0))</f>
        <v>HARTINGTON UNIT - PLEASLEY WARD ADULT</v>
      </c>
      <c r="E18" s="69" t="str">
        <f ca="1">IF(A18="","",IF(AND('Trust - Frontsheet'!AK19&gt;1,ISNUMBER('Trust - Frontsheet'!AK19)),"Registered Nurses/Midwives Avg Day Fill rate &gt; 100%",""))</f>
        <v>Registered Nurses/Midwives Avg Day Fill rate &gt; 100%</v>
      </c>
      <c r="F18" s="69" t="str">
        <f ca="1">IF(A18="","",IF(AND(ISNUMBER('Trust - Frontsheet'!AL19),'Trust - Frontsheet'!AL19&gt;1),"Non-Registered Nurses/Midwives Avg Day Fill rate &gt; 100%",""))</f>
        <v>Non-Registered Nurses/Midwives Avg Day Fill rate &gt; 100%</v>
      </c>
      <c r="G18" s="69" t="str">
        <f ca="1">IF(A18="","",IF(AND(ISNUMBER('Trust - Frontsheet'!AM19),'Trust - Frontsheet'!AM19&gt;1),"Registered Nursing Associates Day Fill rate &gt; 100%",""))</f>
        <v/>
      </c>
      <c r="H18" s="69" t="str">
        <f ca="1">IF(A18="","",IF(AND(ISNUMBER('Trust - Frontsheet'!AN19),'Trust - Frontsheet'!AN19&gt;1),"Non-Registered Nursing Associates Day Fill rate &gt; 100%",""))</f>
        <v/>
      </c>
      <c r="I18" s="69" t="str">
        <f ca="1">IF(A18="","",IF(AND(ISNUMBER('Trust - Frontsheet'!AO19),'Trust - Frontsheet'!AO19&gt;1),"Registered Nurses/Midwives Avg Night Fill rate &gt; 100%",""))</f>
        <v/>
      </c>
      <c r="J18" s="69" t="str">
        <f ca="1">IF(A18="","",IF(AND(ISNUMBER('Trust - Frontsheet'!AP19),'Trust - Frontsheet'!AP19&gt;1),"Non-Registered Nurses/Midwives Avg Night Fill rate &gt;100%",""))</f>
        <v>Non-Registered Nurses/Midwives Avg Night Fill rate &gt;100%</v>
      </c>
      <c r="K18" s="69" t="str">
        <f ca="1">IF(A18="","",IF(AND(ISNUMBER('Trust - Frontsheet'!AQ19),'Trust - Frontsheet'!AQ19&gt;1),"Registered Nursing Associates Avg Night Fill rate 100%",""))</f>
        <v/>
      </c>
      <c r="L18" s="69" t="str">
        <f ca="1">IF(A18="","",IF(AND(ISNUMBER('Trust - Frontsheet'!AR19),'Trust - Frontsheet'!AR19&gt;1),"Non-Registered Nursing Associates Avg Night Fill rate &gt; 100%",""))</f>
        <v/>
      </c>
      <c r="M18" s="69" t="str">
        <f ca="1">IF(A18="","",IF(AND(ISNUMBER('Trust - Frontsheet'!AS19),'Trust - Frontsheet'!AS19&gt;1),"Registered Allied Health Professionals Avg Fill rate &gt; 100%",""))</f>
        <v/>
      </c>
      <c r="N18" s="69" t="str">
        <f ca="1">IF(A18="","",IF(AND(ISNUMBER('Trust - Frontsheet'!AT19),'Trust - Frontsheet'!AT19&gt;1),"Non-Registered Allied Health Professionals Avg Fill rate &gt; 100%",""))</f>
        <v/>
      </c>
      <c r="O18" s="69"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9"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9"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9"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9"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69" t="str">
        <f ca="1">IF('Trust - Frontsheet'!A21="","",'Trust - Frontsheet'!A21)</f>
        <v>RXM76HARTINGTON UNIT - TANSLEY WARD ADULT</v>
      </c>
      <c r="B19" s="69" t="str">
        <f ca="1">IF('Trust - Frontsheet'!A21="","",'Trust - Frontsheet'!D21)</f>
        <v>RXM76</v>
      </c>
      <c r="C19" s="69" t="str">
        <f ca="1">IF(VLOOKUP(A19,'Trust - Frontsheet'!$A$16:$AC$215,5,0)="","",VLOOKUP(A19,'Trust - Frontsheet'!$A$16:$AC$216,5,0))</f>
        <v>TANSLEY WARD</v>
      </c>
      <c r="D19" s="69" t="str">
        <f ca="1">IF(VLOOKUP(A19,'Trust - Frontsheet'!$A$16:$AC$215,6,0)="","",VLOOKUP(A19,'Trust - Frontsheet'!$A$16:$AC$216,6,0))</f>
        <v>HARTINGTON UNIT - TANSLEY WARD ADULT</v>
      </c>
      <c r="E19" s="69" t="str">
        <f ca="1">IF(A19="","",IF(AND('Trust - Frontsheet'!AK20&gt;1,ISNUMBER('Trust - Frontsheet'!AK20)),"Registered Nurses/Midwives Avg Day Fill rate &gt; 100%",""))</f>
        <v/>
      </c>
      <c r="F19" s="69" t="str">
        <f ca="1">IF(A19="","",IF(AND(ISNUMBER('Trust - Frontsheet'!AL20),'Trust - Frontsheet'!AL20&gt;1),"Non-Registered Nurses/Midwives Avg Day Fill rate &gt; 100%",""))</f>
        <v/>
      </c>
      <c r="G19" s="69" t="str">
        <f ca="1">IF(A19="","",IF(AND(ISNUMBER('Trust - Frontsheet'!AM20),'Trust - Frontsheet'!AM20&gt;1),"Registered Nursing Associates Day Fill rate &gt; 100%",""))</f>
        <v/>
      </c>
      <c r="H19" s="69" t="str">
        <f ca="1">IF(A19="","",IF(AND(ISNUMBER('Trust - Frontsheet'!AN20),'Trust - Frontsheet'!AN20&gt;1),"Non-Registered Nursing Associates Day Fill rate &gt; 100%",""))</f>
        <v/>
      </c>
      <c r="I19" s="69" t="str">
        <f ca="1">IF(A19="","",IF(AND(ISNUMBER('Trust - Frontsheet'!AO20),'Trust - Frontsheet'!AO20&gt;1),"Registered Nurses/Midwives Avg Night Fill rate &gt; 100%",""))</f>
        <v/>
      </c>
      <c r="J19" s="69" t="str">
        <f ca="1">IF(A19="","",IF(AND(ISNUMBER('Trust - Frontsheet'!AP20),'Trust - Frontsheet'!AP20&gt;1),"Non-Registered Nurses/Midwives Avg Night Fill rate &gt;100%",""))</f>
        <v>Non-Registered Nurses/Midwives Avg Night Fill rate &gt;100%</v>
      </c>
      <c r="K19" s="69" t="str">
        <f ca="1">IF(A19="","",IF(AND(ISNUMBER('Trust - Frontsheet'!AQ20),'Trust - Frontsheet'!AQ20&gt;1),"Registered Nursing Associates Avg Night Fill rate 100%",""))</f>
        <v/>
      </c>
      <c r="L19" s="69" t="str">
        <f ca="1">IF(A19="","",IF(AND(ISNUMBER('Trust - Frontsheet'!AR20),'Trust - Frontsheet'!AR20&gt;1),"Non-Registered Nursing Associates Avg Night Fill rate &gt; 100%",""))</f>
        <v/>
      </c>
      <c r="M19" s="69" t="str">
        <f ca="1">IF(A19="","",IF(AND(ISNUMBER('Trust - Frontsheet'!AS20),'Trust - Frontsheet'!AS20&gt;1),"Registered Allied Health Professionals Avg Fill rate &gt; 100%",""))</f>
        <v/>
      </c>
      <c r="N19" s="69" t="str">
        <f ca="1">IF(A19="","",IF(AND(ISNUMBER('Trust - Frontsheet'!AT20),'Trust - Frontsheet'!AT20&gt;1),"Non-Registered Allied Health Professionals Avg Fill rate &gt; 100%",""))</f>
        <v/>
      </c>
      <c r="O19" s="69"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9"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9"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9"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9"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69" t="str">
        <f ca="1">IF('Trust - Frontsheet'!A22="","",'Trust - Frontsheet'!A22)</f>
        <v>RXM30KEDLESTON LOW SECURE UNIT</v>
      </c>
      <c r="B20" s="69" t="str">
        <f ca="1">IF('Trust - Frontsheet'!A22="","",'Trust - Frontsheet'!D22)</f>
        <v>RXM30</v>
      </c>
      <c r="C20" s="69" t="str">
        <f ca="1">IF(VLOOKUP(A20,'Trust - Frontsheet'!$A$16:$AC$215,5,0)="","",VLOOKUP(A20,'Trust - Frontsheet'!$A$16:$AC$216,5,0))</f>
        <v>KEDLESTON UNIT</v>
      </c>
      <c r="D20" s="69" t="str">
        <f ca="1">IF(VLOOKUP(A20,'Trust - Frontsheet'!$A$16:$AC$215,6,0)="","",VLOOKUP(A20,'Trust - Frontsheet'!$A$16:$AC$216,6,0))</f>
        <v>KEDLESTON LOW SECURE UNIT</v>
      </c>
      <c r="E20" s="69" t="str">
        <f ca="1">IF(A20="","",IF(AND('Trust - Frontsheet'!AK21&gt;1,ISNUMBER('Trust - Frontsheet'!AK21)),"Registered Nurses/Midwives Avg Day Fill rate &gt; 100%",""))</f>
        <v/>
      </c>
      <c r="F20" s="69" t="str">
        <f ca="1">IF(A20="","",IF(AND(ISNUMBER('Trust - Frontsheet'!AL21),'Trust - Frontsheet'!AL21&gt;1),"Non-Registered Nurses/Midwives Avg Day Fill rate &gt; 100%",""))</f>
        <v>Non-Registered Nurses/Midwives Avg Day Fill rate &gt; 100%</v>
      </c>
      <c r="G20" s="69" t="str">
        <f ca="1">IF(A20="","",IF(AND(ISNUMBER('Trust - Frontsheet'!AM21),'Trust - Frontsheet'!AM21&gt;1),"Registered Nursing Associates Day Fill rate &gt; 100%",""))</f>
        <v/>
      </c>
      <c r="H20" s="69" t="str">
        <f ca="1">IF(A20="","",IF(AND(ISNUMBER('Trust - Frontsheet'!AN21),'Trust - Frontsheet'!AN21&gt;1),"Non-Registered Nursing Associates Day Fill rate &gt; 100%",""))</f>
        <v/>
      </c>
      <c r="I20" s="69" t="str">
        <f ca="1">IF(A20="","",IF(AND(ISNUMBER('Trust - Frontsheet'!AO21),'Trust - Frontsheet'!AO21&gt;1),"Registered Nurses/Midwives Avg Night Fill rate &gt; 100%",""))</f>
        <v/>
      </c>
      <c r="J20" s="69" t="str">
        <f ca="1">IF(A20="","",IF(AND(ISNUMBER('Trust - Frontsheet'!AP21),'Trust - Frontsheet'!AP21&gt;1),"Non-Registered Nurses/Midwives Avg Night Fill rate &gt;100%",""))</f>
        <v>Non-Registered Nurses/Midwives Avg Night Fill rate &gt;100%</v>
      </c>
      <c r="K20" s="69" t="str">
        <f ca="1">IF(A20="","",IF(AND(ISNUMBER('Trust - Frontsheet'!AQ21),'Trust - Frontsheet'!AQ21&gt;1),"Registered Nursing Associates Avg Night Fill rate 100%",""))</f>
        <v/>
      </c>
      <c r="L20" s="69" t="str">
        <f ca="1">IF(A20="","",IF(AND(ISNUMBER('Trust - Frontsheet'!AR21),'Trust - Frontsheet'!AR21&gt;1),"Non-Registered Nursing Associates Avg Night Fill rate &gt; 100%",""))</f>
        <v/>
      </c>
      <c r="M20" s="69" t="str">
        <f ca="1">IF(A20="","",IF(AND(ISNUMBER('Trust - Frontsheet'!AS21),'Trust - Frontsheet'!AS21&gt;1),"Registered Allied Health Professionals Avg Fill rate &gt; 100%",""))</f>
        <v/>
      </c>
      <c r="N20" s="69" t="str">
        <f ca="1">IF(A20="","",IF(AND(ISNUMBER('Trust - Frontsheet'!AT21),'Trust - Frontsheet'!AT21&gt;1),"Non-Registered Allied Health Professionals Avg Fill rate &gt; 100%",""))</f>
        <v/>
      </c>
      <c r="O20" s="69"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9"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9"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9"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9"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69" t="str">
        <f ca="1">IF('Trust - Frontsheet'!A23="","",'Trust - Frontsheet'!A23)</f>
        <v>RXMT4KINGSWAY CUBLEY COURT - FEMALE</v>
      </c>
      <c r="B21" s="69" t="str">
        <f ca="1">IF('Trust - Frontsheet'!A23="","",'Trust - Frontsheet'!D23)</f>
        <v>RXMT4</v>
      </c>
      <c r="C21" s="69" t="str">
        <f ca="1">IF(VLOOKUP(A21,'Trust - Frontsheet'!$A$16:$AC$215,5,0)="","",VLOOKUP(A21,'Trust - Frontsheet'!$A$16:$AC$216,5,0))</f>
        <v>ADULT MENTAL HEALTH</v>
      </c>
      <c r="D21" s="69" t="str">
        <f ca="1">IF(VLOOKUP(A21,'Trust - Frontsheet'!$A$16:$AC$215,6,0)="","",VLOOKUP(A21,'Trust - Frontsheet'!$A$16:$AC$216,6,0))</f>
        <v>KINGSWAY CUBLEY COURT - FEMALE</v>
      </c>
      <c r="E21" s="69" t="str">
        <f ca="1">IF(A21="","",IF(AND('Trust - Frontsheet'!AK22&gt;1,ISNUMBER('Trust - Frontsheet'!AK22)),"Registered Nurses/Midwives Avg Day Fill rate &gt; 100%",""))</f>
        <v/>
      </c>
      <c r="F21" s="69" t="str">
        <f ca="1">IF(A21="","",IF(AND(ISNUMBER('Trust - Frontsheet'!AL22),'Trust - Frontsheet'!AL22&gt;1),"Non-Registered Nurses/Midwives Avg Day Fill rate &gt; 100%",""))</f>
        <v/>
      </c>
      <c r="G21" s="69" t="str">
        <f ca="1">IF(A21="","",IF(AND(ISNUMBER('Trust - Frontsheet'!AM22),'Trust - Frontsheet'!AM22&gt;1),"Registered Nursing Associates Day Fill rate &gt; 100%",""))</f>
        <v/>
      </c>
      <c r="H21" s="69" t="str">
        <f ca="1">IF(A21="","",IF(AND(ISNUMBER('Trust - Frontsheet'!AN22),'Trust - Frontsheet'!AN22&gt;1),"Non-Registered Nursing Associates Day Fill rate &gt; 100%",""))</f>
        <v/>
      </c>
      <c r="I21" s="69" t="str">
        <f ca="1">IF(A21="","",IF(AND(ISNUMBER('Trust - Frontsheet'!AO22),'Trust - Frontsheet'!AO22&gt;1),"Registered Nurses/Midwives Avg Night Fill rate &gt; 100%",""))</f>
        <v/>
      </c>
      <c r="J21" s="69" t="str">
        <f ca="1">IF(A21="","",IF(AND(ISNUMBER('Trust - Frontsheet'!AP22),'Trust - Frontsheet'!AP22&gt;1),"Non-Registered Nurses/Midwives Avg Night Fill rate &gt;100%",""))</f>
        <v>Non-Registered Nurses/Midwives Avg Night Fill rate &gt;100%</v>
      </c>
      <c r="K21" s="69" t="str">
        <f ca="1">IF(A21="","",IF(AND(ISNUMBER('Trust - Frontsheet'!AQ22),'Trust - Frontsheet'!AQ22&gt;1),"Registered Nursing Associates Avg Night Fill rate 100%",""))</f>
        <v/>
      </c>
      <c r="L21" s="69" t="str">
        <f ca="1">IF(A21="","",IF(AND(ISNUMBER('Trust - Frontsheet'!AR22),'Trust - Frontsheet'!AR22&gt;1),"Non-Registered Nursing Associates Avg Night Fill rate &gt; 100%",""))</f>
        <v/>
      </c>
      <c r="M21" s="69" t="str">
        <f ca="1">IF(A21="","",IF(AND(ISNUMBER('Trust - Frontsheet'!AS22),'Trust - Frontsheet'!AS22&gt;1),"Registered Allied Health Professionals Avg Fill rate &gt; 100%",""))</f>
        <v/>
      </c>
      <c r="N21" s="69" t="str">
        <f ca="1">IF(A21="","",IF(AND(ISNUMBER('Trust - Frontsheet'!AT22),'Trust - Frontsheet'!AT22&gt;1),"Non-Registered Allied Health Professionals Avg Fill rate &gt; 100%",""))</f>
        <v/>
      </c>
      <c r="O21" s="69"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9"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9"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9"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9"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69" t="str">
        <f ca="1">IF('Trust - Frontsheet'!A24="","",'Trust - Frontsheet'!A24)</f>
        <v>RXMT4KINGSWAY CUBLEY COURT - MALE</v>
      </c>
      <c r="B22" s="69" t="str">
        <f ca="1">IF('Trust - Frontsheet'!A24="","",'Trust - Frontsheet'!D24)</f>
        <v>RXMT4</v>
      </c>
      <c r="C22" s="69" t="str">
        <f ca="1">IF(VLOOKUP(A22,'Trust - Frontsheet'!$A$16:$AC$215,5,0)="","",VLOOKUP(A22,'Trust - Frontsheet'!$A$16:$AC$216,5,0))</f>
        <v>ADULT MENTAL HEALTH</v>
      </c>
      <c r="D22" s="69" t="str">
        <f ca="1">IF(VLOOKUP(A22,'Trust - Frontsheet'!$A$16:$AC$215,6,0)="","",VLOOKUP(A22,'Trust - Frontsheet'!$A$16:$AC$216,6,0))</f>
        <v>KINGSWAY CUBLEY COURT - MALE</v>
      </c>
      <c r="E22" s="69" t="str">
        <f ca="1">IF(A22="","",IF(AND('Trust - Frontsheet'!AK23&gt;1,ISNUMBER('Trust - Frontsheet'!AK23)),"Registered Nurses/Midwives Avg Day Fill rate &gt; 100%",""))</f>
        <v/>
      </c>
      <c r="F22" s="69" t="str">
        <f ca="1">IF(A22="","",IF(AND(ISNUMBER('Trust - Frontsheet'!AL23),'Trust - Frontsheet'!AL23&gt;1),"Non-Registered Nurses/Midwives Avg Day Fill rate &gt; 100%",""))</f>
        <v>Non-Registered Nurses/Midwives Avg Day Fill rate &gt; 100%</v>
      </c>
      <c r="G22" s="69" t="str">
        <f ca="1">IF(A22="","",IF(AND(ISNUMBER('Trust - Frontsheet'!AM23),'Trust - Frontsheet'!AM23&gt;1),"Registered Nursing Associates Day Fill rate &gt; 100%",""))</f>
        <v/>
      </c>
      <c r="H22" s="69" t="str">
        <f ca="1">IF(A22="","",IF(AND(ISNUMBER('Trust - Frontsheet'!AN23),'Trust - Frontsheet'!AN23&gt;1),"Non-Registered Nursing Associates Day Fill rate &gt; 100%",""))</f>
        <v/>
      </c>
      <c r="I22" s="69" t="str">
        <f ca="1">IF(A22="","",IF(AND(ISNUMBER('Trust - Frontsheet'!AO23),'Trust - Frontsheet'!AO23&gt;1),"Registered Nurses/Midwives Avg Night Fill rate &gt; 100%",""))</f>
        <v/>
      </c>
      <c r="J22" s="69" t="str">
        <f ca="1">IF(A22="","",IF(AND(ISNUMBER('Trust - Frontsheet'!AP23),'Trust - Frontsheet'!AP23&gt;1),"Non-Registered Nurses/Midwives Avg Night Fill rate &gt;100%",""))</f>
        <v/>
      </c>
      <c r="K22" s="69" t="str">
        <f ca="1">IF(A22="","",IF(AND(ISNUMBER('Trust - Frontsheet'!AQ23),'Trust - Frontsheet'!AQ23&gt;1),"Registered Nursing Associates Avg Night Fill rate 100%",""))</f>
        <v/>
      </c>
      <c r="L22" s="69" t="str">
        <f ca="1">IF(A22="","",IF(AND(ISNUMBER('Trust - Frontsheet'!AR23),'Trust - Frontsheet'!AR23&gt;1),"Non-Registered Nursing Associates Avg Night Fill rate &gt; 100%",""))</f>
        <v/>
      </c>
      <c r="M22" s="69" t="str">
        <f ca="1">IF(A22="","",IF(AND(ISNUMBER('Trust - Frontsheet'!AS23),'Trust - Frontsheet'!AS23&gt;1),"Registered Allied Health Professionals Avg Fill rate &gt; 100%",""))</f>
        <v/>
      </c>
      <c r="N22" s="69" t="str">
        <f ca="1">IF(A22="","",IF(AND(ISNUMBER('Trust - Frontsheet'!AT23),'Trust - Frontsheet'!AT23&gt;1),"Non-Registered Allied Health Professionals Avg Fill rate &gt; 100%",""))</f>
        <v/>
      </c>
      <c r="O22" s="69"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9"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9"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9"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9"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69" t="str">
        <f ca="1">IF('Trust - Frontsheet'!A25="","",'Trust - Frontsheet'!A25)</f>
        <v>RXM63LONDON ROAD COMMUNITY HOSPITAL - WARD 1 OP</v>
      </c>
      <c r="B23" s="69" t="str">
        <f ca="1">IF('Trust - Frontsheet'!A25="","",'Trust - Frontsheet'!D25)</f>
        <v>RXM63</v>
      </c>
      <c r="C23" s="69" t="str">
        <f ca="1">IF(VLOOKUP(A23,'Trust - Frontsheet'!$A$16:$AC$215,5,0)="","",VLOOKUP(A23,'Trust - Frontsheet'!$A$16:$AC$216,5,0))</f>
        <v>WARD 1</v>
      </c>
      <c r="D23" s="69" t="str">
        <f ca="1">IF(VLOOKUP(A23,'Trust - Frontsheet'!$A$16:$AC$215,6,0)="","",VLOOKUP(A23,'Trust - Frontsheet'!$A$16:$AC$216,6,0))</f>
        <v>LONDON ROAD COMMUNITY HOSPITAL - WARD 1 OP</v>
      </c>
      <c r="E23" s="69" t="str">
        <f ca="1">IF(A23="","",IF(AND('Trust - Frontsheet'!AK24&gt;1,ISNUMBER('Trust - Frontsheet'!AK24)),"Registered Nurses/Midwives Avg Day Fill rate &gt; 100%",""))</f>
        <v/>
      </c>
      <c r="F23" s="69" t="str">
        <f ca="1">IF(A23="","",IF(AND(ISNUMBER('Trust - Frontsheet'!AL24),'Trust - Frontsheet'!AL24&gt;1),"Non-Registered Nurses/Midwives Avg Day Fill rate &gt; 100%",""))</f>
        <v>Non-Registered Nurses/Midwives Avg Day Fill rate &gt; 100%</v>
      </c>
      <c r="G23" s="69" t="str">
        <f ca="1">IF(A23="","",IF(AND(ISNUMBER('Trust - Frontsheet'!AM24),'Trust - Frontsheet'!AM24&gt;1),"Registered Nursing Associates Day Fill rate &gt; 100%",""))</f>
        <v/>
      </c>
      <c r="H23" s="69" t="str">
        <f ca="1">IF(A23="","",IF(AND(ISNUMBER('Trust - Frontsheet'!AN24),'Trust - Frontsheet'!AN24&gt;1),"Non-Registered Nursing Associates Day Fill rate &gt; 100%",""))</f>
        <v/>
      </c>
      <c r="I23" s="69" t="str">
        <f ca="1">IF(A23="","",IF(AND(ISNUMBER('Trust - Frontsheet'!AO24),'Trust - Frontsheet'!AO24&gt;1),"Registered Nurses/Midwives Avg Night Fill rate &gt; 100%",""))</f>
        <v/>
      </c>
      <c r="J23" s="69" t="str">
        <f ca="1">IF(A23="","",IF(AND(ISNUMBER('Trust - Frontsheet'!AP24),'Trust - Frontsheet'!AP24&gt;1),"Non-Registered Nurses/Midwives Avg Night Fill rate &gt;100%",""))</f>
        <v>Non-Registered Nurses/Midwives Avg Night Fill rate &gt;100%</v>
      </c>
      <c r="K23" s="69" t="str">
        <f ca="1">IF(A23="","",IF(AND(ISNUMBER('Trust - Frontsheet'!AQ24),'Trust - Frontsheet'!AQ24&gt;1),"Registered Nursing Associates Avg Night Fill rate 100%",""))</f>
        <v/>
      </c>
      <c r="L23" s="69" t="str">
        <f ca="1">IF(A23="","",IF(AND(ISNUMBER('Trust - Frontsheet'!AR24),'Trust - Frontsheet'!AR24&gt;1),"Non-Registered Nursing Associates Avg Night Fill rate &gt; 100%",""))</f>
        <v/>
      </c>
      <c r="M23" s="69" t="str">
        <f ca="1">IF(A23="","",IF(AND(ISNUMBER('Trust - Frontsheet'!AS24),'Trust - Frontsheet'!AS24&gt;1),"Registered Allied Health Professionals Avg Fill rate &gt; 100%",""))</f>
        <v/>
      </c>
      <c r="N23" s="69" t="str">
        <f ca="1">IF(A23="","",IF(AND(ISNUMBER('Trust - Frontsheet'!AT24),'Trust - Frontsheet'!AT24&gt;1),"Non-Registered Allied Health Professionals Avg Fill rate &gt; 100%",""))</f>
        <v/>
      </c>
      <c r="O23" s="69"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9"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9"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9"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9"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69" t="str">
        <f ca="1">IF('Trust - Frontsheet'!A26="","",'Trust - Frontsheet'!A26)</f>
        <v>RXM77RADBOURNE UNIT - WARD 33 ADULT ACUTE INPATIENT</v>
      </c>
      <c r="B24" s="69" t="str">
        <f ca="1">IF('Trust - Frontsheet'!A26="","",'Trust - Frontsheet'!D26)</f>
        <v>RXM77</v>
      </c>
      <c r="C24" s="69" t="str">
        <f ca="1">IF(VLOOKUP(A24,'Trust - Frontsheet'!$A$16:$AC$215,5,0)="","",VLOOKUP(A24,'Trust - Frontsheet'!$A$16:$AC$216,5,0))</f>
        <v>WARD 33, PSYCHIATRIC UNIT</v>
      </c>
      <c r="D24" s="69" t="str">
        <f ca="1">IF(VLOOKUP(A24,'Trust - Frontsheet'!$A$16:$AC$215,6,0)="","",VLOOKUP(A24,'Trust - Frontsheet'!$A$16:$AC$216,6,0))</f>
        <v>RADBOURNE UNIT - WARD 33 ADULT ACUTE INPATIENT</v>
      </c>
      <c r="E24" s="69" t="str">
        <f ca="1">IF(A24="","",IF(AND('Trust - Frontsheet'!AK25&gt;1,ISNUMBER('Trust - Frontsheet'!AK25)),"Registered Nurses/Midwives Avg Day Fill rate &gt; 100%",""))</f>
        <v/>
      </c>
      <c r="F24" s="69" t="str">
        <f ca="1">IF(A24="","",IF(AND(ISNUMBER('Trust - Frontsheet'!AL25),'Trust - Frontsheet'!AL25&gt;1),"Non-Registered Nurses/Midwives Avg Day Fill rate &gt; 100%",""))</f>
        <v>Non-Registered Nurses/Midwives Avg Day Fill rate &gt; 100%</v>
      </c>
      <c r="G24" s="69" t="str">
        <f ca="1">IF(A24="","",IF(AND(ISNUMBER('Trust - Frontsheet'!AM25),'Trust - Frontsheet'!AM25&gt;1),"Registered Nursing Associates Day Fill rate &gt; 100%",""))</f>
        <v/>
      </c>
      <c r="H24" s="69" t="str">
        <f ca="1">IF(A24="","",IF(AND(ISNUMBER('Trust - Frontsheet'!AN25),'Trust - Frontsheet'!AN25&gt;1),"Non-Registered Nursing Associates Day Fill rate &gt; 100%",""))</f>
        <v/>
      </c>
      <c r="I24" s="69" t="str">
        <f ca="1">IF(A24="","",IF(AND(ISNUMBER('Trust - Frontsheet'!AO25),'Trust - Frontsheet'!AO25&gt;1),"Registered Nurses/Midwives Avg Night Fill rate &gt; 100%",""))</f>
        <v>Registered Nurses/Midwives Avg Night Fill rate &gt; 100%</v>
      </c>
      <c r="J24" s="69" t="str">
        <f ca="1">IF(A24="","",IF(AND(ISNUMBER('Trust - Frontsheet'!AP25),'Trust - Frontsheet'!AP25&gt;1),"Non-Registered Nurses/Midwives Avg Night Fill rate &gt;100%",""))</f>
        <v>Non-Registered Nurses/Midwives Avg Night Fill rate &gt;100%</v>
      </c>
      <c r="K24" s="69" t="str">
        <f ca="1">IF(A24="","",IF(AND(ISNUMBER('Trust - Frontsheet'!AQ25),'Trust - Frontsheet'!AQ25&gt;1),"Registered Nursing Associates Avg Night Fill rate 100%",""))</f>
        <v/>
      </c>
      <c r="L24" s="69" t="str">
        <f ca="1">IF(A24="","",IF(AND(ISNUMBER('Trust - Frontsheet'!AR25),'Trust - Frontsheet'!AR25&gt;1),"Non-Registered Nursing Associates Avg Night Fill rate &gt; 100%",""))</f>
        <v/>
      </c>
      <c r="M24" s="69" t="str">
        <f ca="1">IF(A24="","",IF(AND(ISNUMBER('Trust - Frontsheet'!AS25),'Trust - Frontsheet'!AS25&gt;1),"Registered Allied Health Professionals Avg Fill rate &gt; 100%",""))</f>
        <v/>
      </c>
      <c r="N24" s="69" t="str">
        <f ca="1">IF(A24="","",IF(AND(ISNUMBER('Trust - Frontsheet'!AT25),'Trust - Frontsheet'!AT25&gt;1),"Non-Registered Allied Health Professionals Avg Fill rate &gt; 100%",""))</f>
        <v/>
      </c>
      <c r="O24" s="69"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9"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9"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9"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9"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69" t="str">
        <f ca="1">IF('Trust - Frontsheet'!A27="","",'Trust - Frontsheet'!A27)</f>
        <v>RXM78RADBOURNE UNIT - WARD 34 ADULT ACUTE INPATIENT</v>
      </c>
      <c r="B25" s="69" t="str">
        <f ca="1">IF('Trust - Frontsheet'!A27="","",'Trust - Frontsheet'!D27)</f>
        <v>RXM78</v>
      </c>
      <c r="C25" s="69" t="str">
        <f ca="1">IF(VLOOKUP(A25,'Trust - Frontsheet'!$A$16:$AC$215,5,0)="","",VLOOKUP(A25,'Trust - Frontsheet'!$A$16:$AC$216,5,0))</f>
        <v>WARD 34, PSYCHIATRIC UNIT</v>
      </c>
      <c r="D25" s="69" t="str">
        <f ca="1">IF(VLOOKUP(A25,'Trust - Frontsheet'!$A$16:$AC$215,6,0)="","",VLOOKUP(A25,'Trust - Frontsheet'!$A$16:$AC$216,6,0))</f>
        <v>RADBOURNE UNIT - WARD 34 ADULT ACUTE INPATIENT</v>
      </c>
      <c r="E25" s="69" t="str">
        <f ca="1">IF(A25="","",IF(AND('Trust - Frontsheet'!AK26&gt;1,ISNUMBER('Trust - Frontsheet'!AK26)),"Registered Nurses/Midwives Avg Day Fill rate &gt; 100%",""))</f>
        <v>Registered Nurses/Midwives Avg Day Fill rate &gt; 100%</v>
      </c>
      <c r="F25" s="69" t="str">
        <f ca="1">IF(A25="","",IF(AND(ISNUMBER('Trust - Frontsheet'!AL26),'Trust - Frontsheet'!AL26&gt;1),"Non-Registered Nurses/Midwives Avg Day Fill rate &gt; 100%",""))</f>
        <v>Non-Registered Nurses/Midwives Avg Day Fill rate &gt; 100%</v>
      </c>
      <c r="G25" s="69" t="str">
        <f ca="1">IF(A25="","",IF(AND(ISNUMBER('Trust - Frontsheet'!AM26),'Trust - Frontsheet'!AM26&gt;1),"Registered Nursing Associates Day Fill rate &gt; 100%",""))</f>
        <v/>
      </c>
      <c r="H25" s="69" t="str">
        <f ca="1">IF(A25="","",IF(AND(ISNUMBER('Trust - Frontsheet'!AN26),'Trust - Frontsheet'!AN26&gt;1),"Non-Registered Nursing Associates Day Fill rate &gt; 100%",""))</f>
        <v/>
      </c>
      <c r="I25" s="69" t="str">
        <f ca="1">IF(A25="","",IF(AND(ISNUMBER('Trust - Frontsheet'!AO26),'Trust - Frontsheet'!AO26&gt;1),"Registered Nurses/Midwives Avg Night Fill rate &gt; 100%",""))</f>
        <v/>
      </c>
      <c r="J25" s="69" t="str">
        <f ca="1">IF(A25="","",IF(AND(ISNUMBER('Trust - Frontsheet'!AP26),'Trust - Frontsheet'!AP26&gt;1),"Non-Registered Nurses/Midwives Avg Night Fill rate &gt;100%",""))</f>
        <v>Non-Registered Nurses/Midwives Avg Night Fill rate &gt;100%</v>
      </c>
      <c r="K25" s="69" t="str">
        <f ca="1">IF(A25="","",IF(AND(ISNUMBER('Trust - Frontsheet'!AQ26),'Trust - Frontsheet'!AQ26&gt;1),"Registered Nursing Associates Avg Night Fill rate 100%",""))</f>
        <v/>
      </c>
      <c r="L25" s="69" t="str">
        <f ca="1">IF(A25="","",IF(AND(ISNUMBER('Trust - Frontsheet'!AR26),'Trust - Frontsheet'!AR26&gt;1),"Non-Registered Nursing Associates Avg Night Fill rate &gt; 100%",""))</f>
        <v/>
      </c>
      <c r="M25" s="69" t="str">
        <f ca="1">IF(A25="","",IF(AND(ISNUMBER('Trust - Frontsheet'!AS26),'Trust - Frontsheet'!AS26&gt;1),"Registered Allied Health Professionals Avg Fill rate &gt; 100%",""))</f>
        <v/>
      </c>
      <c r="N25" s="69" t="str">
        <f ca="1">IF(A25="","",IF(AND(ISNUMBER('Trust - Frontsheet'!AT26),'Trust - Frontsheet'!AT26&gt;1),"Non-Registered Allied Health Professionals Avg Fill rate &gt; 100%",""))</f>
        <v/>
      </c>
      <c r="O25" s="69"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9"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9"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9"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9"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69" t="str">
        <f ca="1">IF('Trust - Frontsheet'!A28="","",'Trust - Frontsheet'!A28)</f>
        <v>RXM81RADBOURNE UNIT - WARD 35 ADULT ACUTE INPATIENT</v>
      </c>
      <c r="B26" s="69" t="str">
        <f ca="1">IF('Trust - Frontsheet'!A28="","",'Trust - Frontsheet'!D28)</f>
        <v>RXM81</v>
      </c>
      <c r="C26" s="69" t="str">
        <f ca="1">IF(VLOOKUP(A26,'Trust - Frontsheet'!$A$16:$AC$215,5,0)="","",VLOOKUP(A26,'Trust - Frontsheet'!$A$16:$AC$216,5,0))</f>
        <v>WARD 35, PSYCHIATRIC UNIT</v>
      </c>
      <c r="D26" s="69" t="str">
        <f ca="1">IF(VLOOKUP(A26,'Trust - Frontsheet'!$A$16:$AC$215,6,0)="","",VLOOKUP(A26,'Trust - Frontsheet'!$A$16:$AC$216,6,0))</f>
        <v>RADBOURNE UNIT - WARD 35 ADULT ACUTE INPATIENT</v>
      </c>
      <c r="E26" s="69" t="str">
        <f ca="1">IF(A26="","",IF(AND('Trust - Frontsheet'!AK27&gt;1,ISNUMBER('Trust - Frontsheet'!AK27)),"Registered Nurses/Midwives Avg Day Fill rate &gt; 100%",""))</f>
        <v/>
      </c>
      <c r="F26" s="69" t="str">
        <f ca="1">IF(A26="","",IF(AND(ISNUMBER('Trust - Frontsheet'!AL27),'Trust - Frontsheet'!AL27&gt;1),"Non-Registered Nurses/Midwives Avg Day Fill rate &gt; 100%",""))</f>
        <v>Non-Registered Nurses/Midwives Avg Day Fill rate &gt; 100%</v>
      </c>
      <c r="G26" s="69" t="str">
        <f ca="1">IF(A26="","",IF(AND(ISNUMBER('Trust - Frontsheet'!AM27),'Trust - Frontsheet'!AM27&gt;1),"Registered Nursing Associates Day Fill rate &gt; 100%",""))</f>
        <v/>
      </c>
      <c r="H26" s="69" t="str">
        <f ca="1">IF(A26="","",IF(AND(ISNUMBER('Trust - Frontsheet'!AN27),'Trust - Frontsheet'!AN27&gt;1),"Non-Registered Nursing Associates Day Fill rate &gt; 100%",""))</f>
        <v/>
      </c>
      <c r="I26" s="69" t="str">
        <f ca="1">IF(A26="","",IF(AND(ISNUMBER('Trust - Frontsheet'!AO27),'Trust - Frontsheet'!AO27&gt;1),"Registered Nurses/Midwives Avg Night Fill rate &gt; 100%",""))</f>
        <v/>
      </c>
      <c r="J26" s="69" t="str">
        <f ca="1">IF(A26="","",IF(AND(ISNUMBER('Trust - Frontsheet'!AP27),'Trust - Frontsheet'!AP27&gt;1),"Non-Registered Nurses/Midwives Avg Night Fill rate &gt;100%",""))</f>
        <v>Non-Registered Nurses/Midwives Avg Night Fill rate &gt;100%</v>
      </c>
      <c r="K26" s="69" t="str">
        <f ca="1">IF(A26="","",IF(AND(ISNUMBER('Trust - Frontsheet'!AQ27),'Trust - Frontsheet'!AQ27&gt;1),"Registered Nursing Associates Avg Night Fill rate 100%",""))</f>
        <v/>
      </c>
      <c r="L26" s="69" t="str">
        <f ca="1">IF(A26="","",IF(AND(ISNUMBER('Trust - Frontsheet'!AR27),'Trust - Frontsheet'!AR27&gt;1),"Non-Registered Nursing Associates Avg Night Fill rate &gt; 100%",""))</f>
        <v/>
      </c>
      <c r="M26" s="69" t="str">
        <f ca="1">IF(A26="","",IF(AND(ISNUMBER('Trust - Frontsheet'!AS27),'Trust - Frontsheet'!AS27&gt;1),"Registered Allied Health Professionals Avg Fill rate &gt; 100%",""))</f>
        <v/>
      </c>
      <c r="N26" s="69" t="str">
        <f ca="1">IF(A26="","",IF(AND(ISNUMBER('Trust - Frontsheet'!AT27),'Trust - Frontsheet'!AT27&gt;1),"Non-Registered Allied Health Professionals Avg Fill rate &gt; 100%",""))</f>
        <v/>
      </c>
      <c r="O26" s="69"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9"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9"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9"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9"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69" t="str">
        <f ca="1">IF('Trust - Frontsheet'!A29="","",'Trust - Frontsheet'!A29)</f>
        <v>RXM74RADBOURNE UNIT - WARD 36 ADULT ACUTE INPATIENT</v>
      </c>
      <c r="B27" s="69" t="str">
        <f ca="1">IF('Trust - Frontsheet'!A29="","",'Trust - Frontsheet'!D29)</f>
        <v>RXM74</v>
      </c>
      <c r="C27" s="69" t="str">
        <f ca="1">IF(VLOOKUP(A27,'Trust - Frontsheet'!$A$16:$AC$215,5,0)="","",VLOOKUP(A27,'Trust - Frontsheet'!$A$16:$AC$216,5,0))</f>
        <v>WARD 36, PSYCHIATRIC UNIT</v>
      </c>
      <c r="D27" s="69" t="str">
        <f ca="1">IF(VLOOKUP(A27,'Trust - Frontsheet'!$A$16:$AC$215,6,0)="","",VLOOKUP(A27,'Trust - Frontsheet'!$A$16:$AC$216,6,0))</f>
        <v>RADBOURNE UNIT - WARD 36 ADULT ACUTE INPATIENT</v>
      </c>
      <c r="E27" s="69" t="str">
        <f ca="1">IF(A27="","",IF(AND('Trust - Frontsheet'!AK28&gt;1,ISNUMBER('Trust - Frontsheet'!AK28)),"Registered Nurses/Midwives Avg Day Fill rate &gt; 100%",""))</f>
        <v/>
      </c>
      <c r="F27" s="69" t="str">
        <f ca="1">IF(A27="","",IF(AND(ISNUMBER('Trust - Frontsheet'!AL28),'Trust - Frontsheet'!AL28&gt;1),"Non-Registered Nurses/Midwives Avg Day Fill rate &gt; 100%",""))</f>
        <v>Non-Registered Nurses/Midwives Avg Day Fill rate &gt; 100%</v>
      </c>
      <c r="G27" s="69" t="str">
        <f ca="1">IF(A27="","",IF(AND(ISNUMBER('Trust - Frontsheet'!AM28),'Trust - Frontsheet'!AM28&gt;1),"Registered Nursing Associates Day Fill rate &gt; 100%",""))</f>
        <v/>
      </c>
      <c r="H27" s="69" t="str">
        <f ca="1">IF(A27="","",IF(AND(ISNUMBER('Trust - Frontsheet'!AN28),'Trust - Frontsheet'!AN28&gt;1),"Non-Registered Nursing Associates Day Fill rate &gt; 100%",""))</f>
        <v/>
      </c>
      <c r="I27" s="69" t="str">
        <f ca="1">IF(A27="","",IF(AND(ISNUMBER('Trust - Frontsheet'!AO28),'Trust - Frontsheet'!AO28&gt;1),"Registered Nurses/Midwives Avg Night Fill rate &gt; 100%",""))</f>
        <v/>
      </c>
      <c r="J27" s="69" t="str">
        <f ca="1">IF(A27="","",IF(AND(ISNUMBER('Trust - Frontsheet'!AP28),'Trust - Frontsheet'!AP28&gt;1),"Non-Registered Nurses/Midwives Avg Night Fill rate &gt;100%",""))</f>
        <v>Non-Registered Nurses/Midwives Avg Night Fill rate &gt;100%</v>
      </c>
      <c r="K27" s="69" t="str">
        <f ca="1">IF(A27="","",IF(AND(ISNUMBER('Trust - Frontsheet'!AQ28),'Trust - Frontsheet'!AQ28&gt;1),"Registered Nursing Associates Avg Night Fill rate 100%",""))</f>
        <v/>
      </c>
      <c r="L27" s="69" t="str">
        <f ca="1">IF(A27="","",IF(AND(ISNUMBER('Trust - Frontsheet'!AR28),'Trust - Frontsheet'!AR28&gt;1),"Non-Registered Nursing Associates Avg Night Fill rate &gt; 100%",""))</f>
        <v/>
      </c>
      <c r="M27" s="69" t="str">
        <f ca="1">IF(A27="","",IF(AND(ISNUMBER('Trust - Frontsheet'!AS28),'Trust - Frontsheet'!AS28&gt;1),"Registered Allied Health Professionals Avg Fill rate &gt; 100%",""))</f>
        <v/>
      </c>
      <c r="N27" s="69" t="str">
        <f ca="1">IF(A27="","",IF(AND(ISNUMBER('Trust - Frontsheet'!AT28),'Trust - Frontsheet'!AT28&gt;1),"Non-Registered Allied Health Professionals Avg Fill rate &gt; 100%",""))</f>
        <v/>
      </c>
      <c r="O27" s="69"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9"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9"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9"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9"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69" t="str">
        <f ca="1">IF('Trust - Frontsheet'!A30="","",'Trust - Frontsheet'!A30)</f>
        <v/>
      </c>
      <c r="B28" s="69" t="str">
        <f ca="1">IF('Trust - Frontsheet'!A30="","",'Trust - Frontsheet'!D30)</f>
        <v/>
      </c>
      <c r="C28" s="69" t="str">
        <f ca="1">IF(VLOOKUP(A28,'Trust - Frontsheet'!$A$16:$AC$215,5,0)="","",VLOOKUP(A28,'Trust - Frontsheet'!$A$16:$AC$216,5,0))</f>
        <v/>
      </c>
      <c r="D28" s="69" t="str">
        <f ca="1">IF(VLOOKUP(A28,'Trust - Frontsheet'!$A$16:$AC$215,6,0)="","",VLOOKUP(A28,'Trust - Frontsheet'!$A$16:$AC$216,6,0))</f>
        <v/>
      </c>
      <c r="E28" s="69" t="str">
        <f ca="1">IF(A28="","",IF(AND('Trust - Frontsheet'!AK29&gt;1,ISNUMBER('Trust - Frontsheet'!AK29)),"Registered Nurses/Midwives Avg Day Fill rate &gt; 100%",""))</f>
        <v/>
      </c>
      <c r="F28" s="69" t="str">
        <f ca="1">IF(A28="","",IF(AND(ISNUMBER('Trust - Frontsheet'!AL29),'Trust - Frontsheet'!AL29&gt;1),"Non-Registered Nurses/Midwives Avg Day Fill rate &gt; 100%",""))</f>
        <v/>
      </c>
      <c r="G28" s="69" t="str">
        <f ca="1">IF(A28="","",IF(AND(ISNUMBER('Trust - Frontsheet'!AM29),'Trust - Frontsheet'!AM29&gt;1),"Registered Nursing Associates Day Fill rate &gt; 100%",""))</f>
        <v/>
      </c>
      <c r="H28" s="69" t="str">
        <f ca="1">IF(A28="","",IF(AND(ISNUMBER('Trust - Frontsheet'!AN29),'Trust - Frontsheet'!AN29&gt;1),"Non-Registered Nursing Associates Day Fill rate &gt; 100%",""))</f>
        <v/>
      </c>
      <c r="I28" s="69" t="str">
        <f ca="1">IF(A28="","",IF(AND(ISNUMBER('Trust - Frontsheet'!AO29),'Trust - Frontsheet'!AO29&gt;1),"Registered Nurses/Midwives Avg Night Fill rate &gt; 100%",""))</f>
        <v/>
      </c>
      <c r="J28" s="69" t="str">
        <f ca="1">IF(A28="","",IF(AND(ISNUMBER('Trust - Frontsheet'!AP29),'Trust - Frontsheet'!AP29&gt;1),"Non-Registered Nurses/Midwives Avg Night Fill rate &gt;100%",""))</f>
        <v/>
      </c>
      <c r="K28" s="69" t="str">
        <f ca="1">IF(A28="","",IF(AND(ISNUMBER('Trust - Frontsheet'!AQ29),'Trust - Frontsheet'!AQ29&gt;1),"Registered Nursing Associates Avg Night Fill rate 100%",""))</f>
        <v/>
      </c>
      <c r="L28" s="69" t="str">
        <f ca="1">IF(A28="","",IF(AND(ISNUMBER('Trust - Frontsheet'!AR29),'Trust - Frontsheet'!AR29&gt;1),"Non-Registered Nursing Associates Avg Night Fill rate &gt; 100%",""))</f>
        <v/>
      </c>
      <c r="M28" s="69" t="str">
        <f ca="1">IF(A28="","",IF(AND(ISNUMBER('Trust - Frontsheet'!AS29),'Trust - Frontsheet'!AS29&gt;1),"Registered Allied Health Professionals Avg Fill rate &gt; 100%",""))</f>
        <v/>
      </c>
      <c r="N28" s="69" t="str">
        <f ca="1">IF(A28="","",IF(AND(ISNUMBER('Trust - Frontsheet'!AT29),'Trust - Frontsheet'!AT29&gt;1),"Non-Registered Allied Health Professionals Avg Fill rate &gt; 100%",""))</f>
        <v/>
      </c>
      <c r="O28" s="69"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9"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9"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9"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9"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69" t="str">
        <f ca="1">IF('Trust - Frontsheet'!A31="","",'Trust - Frontsheet'!A31)</f>
        <v/>
      </c>
      <c r="B29" s="69" t="str">
        <f ca="1">IF('Trust - Frontsheet'!A31="","",'Trust - Frontsheet'!D31)</f>
        <v/>
      </c>
      <c r="C29" s="69" t="str">
        <f ca="1">IF(VLOOKUP(A29,'Trust - Frontsheet'!$A$16:$AC$215,5,0)="","",VLOOKUP(A29,'Trust - Frontsheet'!$A$16:$AC$216,5,0))</f>
        <v/>
      </c>
      <c r="D29" s="69" t="str">
        <f ca="1">IF(VLOOKUP(A29,'Trust - Frontsheet'!$A$16:$AC$215,6,0)="","",VLOOKUP(A29,'Trust - Frontsheet'!$A$16:$AC$216,6,0))</f>
        <v/>
      </c>
      <c r="E29" s="69" t="str">
        <f ca="1">IF(A29="","",IF(AND('Trust - Frontsheet'!AK30&gt;1,ISNUMBER('Trust - Frontsheet'!AK30)),"Registered Nurses/Midwives Avg Day Fill rate &gt; 100%",""))</f>
        <v/>
      </c>
      <c r="F29" s="69" t="str">
        <f ca="1">IF(A29="","",IF(AND(ISNUMBER('Trust - Frontsheet'!AL30),'Trust - Frontsheet'!AL30&gt;1),"Non-Registered Nurses/Midwives Avg Day Fill rate &gt; 100%",""))</f>
        <v/>
      </c>
      <c r="G29" s="69" t="str">
        <f ca="1">IF(A29="","",IF(AND(ISNUMBER('Trust - Frontsheet'!AM30),'Trust - Frontsheet'!AM30&gt;1),"Registered Nursing Associates Day Fill rate &gt; 100%",""))</f>
        <v/>
      </c>
      <c r="H29" s="69" t="str">
        <f ca="1">IF(A29="","",IF(AND(ISNUMBER('Trust - Frontsheet'!AN30),'Trust - Frontsheet'!AN30&gt;1),"Non-Registered Nursing Associates Day Fill rate &gt; 100%",""))</f>
        <v/>
      </c>
      <c r="I29" s="69" t="str">
        <f ca="1">IF(A29="","",IF(AND(ISNUMBER('Trust - Frontsheet'!AO30),'Trust - Frontsheet'!AO30&gt;1),"Registered Nurses/Midwives Avg Night Fill rate &gt; 100%",""))</f>
        <v/>
      </c>
      <c r="J29" s="69" t="str">
        <f ca="1">IF(A29="","",IF(AND(ISNUMBER('Trust - Frontsheet'!AP30),'Trust - Frontsheet'!AP30&gt;1),"Non-Registered Nurses/Midwives Avg Night Fill rate &gt;100%",""))</f>
        <v/>
      </c>
      <c r="K29" s="69" t="str">
        <f ca="1">IF(A29="","",IF(AND(ISNUMBER('Trust - Frontsheet'!AQ30),'Trust - Frontsheet'!AQ30&gt;1),"Registered Nursing Associates Avg Night Fill rate 100%",""))</f>
        <v/>
      </c>
      <c r="L29" s="69" t="str">
        <f ca="1">IF(A29="","",IF(AND(ISNUMBER('Trust - Frontsheet'!AR30),'Trust - Frontsheet'!AR30&gt;1),"Non-Registered Nursing Associates Avg Night Fill rate &gt; 100%",""))</f>
        <v/>
      </c>
      <c r="M29" s="69" t="str">
        <f ca="1">IF(A29="","",IF(AND(ISNUMBER('Trust - Frontsheet'!AS30),'Trust - Frontsheet'!AS30&gt;1),"Registered Allied Health Professionals Avg Fill rate &gt; 100%",""))</f>
        <v/>
      </c>
      <c r="N29" s="69" t="str">
        <f ca="1">IF(A29="","",IF(AND(ISNUMBER('Trust - Frontsheet'!AT30),'Trust - Frontsheet'!AT30&gt;1),"Non-Registered Allied Health Professionals Avg Fill rate &gt; 100%",""))</f>
        <v/>
      </c>
      <c r="O29" s="69"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9"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9"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9"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9"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69" t="str">
        <f ca="1">IF('Trust - Frontsheet'!A32="","",'Trust - Frontsheet'!A32)</f>
        <v/>
      </c>
      <c r="B30" s="69" t="str">
        <f ca="1">IF('Trust - Frontsheet'!A32="","",'Trust - Frontsheet'!D32)</f>
        <v/>
      </c>
      <c r="C30" s="69" t="str">
        <f ca="1">IF(VLOOKUP(A30,'Trust - Frontsheet'!$A$16:$AC$215,5,0)="","",VLOOKUP(A30,'Trust - Frontsheet'!$A$16:$AC$216,5,0))</f>
        <v/>
      </c>
      <c r="D30" s="69" t="str">
        <f ca="1">IF(VLOOKUP(A30,'Trust - Frontsheet'!$A$16:$AC$215,6,0)="","",VLOOKUP(A30,'Trust - Frontsheet'!$A$16:$AC$216,6,0))</f>
        <v/>
      </c>
      <c r="E30" s="69" t="str">
        <f ca="1">IF(A30="","",IF(AND('Trust - Frontsheet'!AK31&gt;1,ISNUMBER('Trust - Frontsheet'!AK31)),"Registered Nurses/Midwives Avg Day Fill rate &gt; 100%",""))</f>
        <v/>
      </c>
      <c r="F30" s="69" t="str">
        <f ca="1">IF(A30="","",IF(AND(ISNUMBER('Trust - Frontsheet'!AL31),'Trust - Frontsheet'!AL31&gt;1),"Non-Registered Nurses/Midwives Avg Day Fill rate &gt; 100%",""))</f>
        <v/>
      </c>
      <c r="G30" s="69" t="str">
        <f ca="1">IF(A30="","",IF(AND(ISNUMBER('Trust - Frontsheet'!AM31),'Trust - Frontsheet'!AM31&gt;1),"Registered Nursing Associates Day Fill rate &gt; 100%",""))</f>
        <v/>
      </c>
      <c r="H30" s="69" t="str">
        <f ca="1">IF(A30="","",IF(AND(ISNUMBER('Trust - Frontsheet'!AN31),'Trust - Frontsheet'!AN31&gt;1),"Non-Registered Nursing Associates Day Fill rate &gt; 100%",""))</f>
        <v/>
      </c>
      <c r="I30" s="69" t="str">
        <f ca="1">IF(A30="","",IF(AND(ISNUMBER('Trust - Frontsheet'!AO31),'Trust - Frontsheet'!AO31&gt;1),"Registered Nurses/Midwives Avg Night Fill rate &gt; 100%",""))</f>
        <v/>
      </c>
      <c r="J30" s="69" t="str">
        <f ca="1">IF(A30="","",IF(AND(ISNUMBER('Trust - Frontsheet'!AP31),'Trust - Frontsheet'!AP31&gt;1),"Non-Registered Nurses/Midwives Avg Night Fill rate &gt;100%",""))</f>
        <v/>
      </c>
      <c r="K30" s="69" t="str">
        <f ca="1">IF(A30="","",IF(AND(ISNUMBER('Trust - Frontsheet'!AQ31),'Trust - Frontsheet'!AQ31&gt;1),"Registered Nursing Associates Avg Night Fill rate 100%",""))</f>
        <v/>
      </c>
      <c r="L30" s="69" t="str">
        <f ca="1">IF(A30="","",IF(AND(ISNUMBER('Trust - Frontsheet'!AR31),'Trust - Frontsheet'!AR31&gt;1),"Non-Registered Nursing Associates Avg Night Fill rate &gt; 100%",""))</f>
        <v/>
      </c>
      <c r="M30" s="69" t="str">
        <f ca="1">IF(A30="","",IF(AND(ISNUMBER('Trust - Frontsheet'!AS31),'Trust - Frontsheet'!AS31&gt;1),"Registered Allied Health Professionals Avg Fill rate &gt; 100%",""))</f>
        <v/>
      </c>
      <c r="N30" s="69" t="str">
        <f ca="1">IF(A30="","",IF(AND(ISNUMBER('Trust - Frontsheet'!AT31),'Trust - Frontsheet'!AT31&gt;1),"Non-Registered Allied Health Professionals Avg Fill rate &gt; 100%",""))</f>
        <v/>
      </c>
      <c r="O30" s="69"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9"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9"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9"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9"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69" t="str">
        <f ca="1">IF('Trust - Frontsheet'!A33="","",'Trust - Frontsheet'!A33)</f>
        <v/>
      </c>
      <c r="B31" s="69" t="str">
        <f ca="1">IF('Trust - Frontsheet'!A33="","",'Trust - Frontsheet'!D33)</f>
        <v/>
      </c>
      <c r="C31" s="69" t="str">
        <f ca="1">IF(VLOOKUP(A31,'Trust - Frontsheet'!$A$16:$AC$215,5,0)="","",VLOOKUP(A31,'Trust - Frontsheet'!$A$16:$AC$216,5,0))</f>
        <v/>
      </c>
      <c r="D31" s="69" t="str">
        <f ca="1">IF(VLOOKUP(A31,'Trust - Frontsheet'!$A$16:$AC$215,6,0)="","",VLOOKUP(A31,'Trust - Frontsheet'!$A$16:$AC$216,6,0))</f>
        <v/>
      </c>
      <c r="E31" s="69" t="str">
        <f ca="1">IF(A31="","",IF(AND('Trust - Frontsheet'!AK32&gt;1,ISNUMBER('Trust - Frontsheet'!AK32)),"Registered Nurses/Midwives Avg Day Fill rate &gt; 100%",""))</f>
        <v/>
      </c>
      <c r="F31" s="69" t="str">
        <f ca="1">IF(A31="","",IF(AND(ISNUMBER('Trust - Frontsheet'!AL32),'Trust - Frontsheet'!AL32&gt;1),"Non-Registered Nurses/Midwives Avg Day Fill rate &gt; 100%",""))</f>
        <v/>
      </c>
      <c r="G31" s="69" t="str">
        <f ca="1">IF(A31="","",IF(AND(ISNUMBER('Trust - Frontsheet'!AM32),'Trust - Frontsheet'!AM32&gt;1),"Registered Nursing Associates Day Fill rate &gt; 100%",""))</f>
        <v/>
      </c>
      <c r="H31" s="69" t="str">
        <f ca="1">IF(A31="","",IF(AND(ISNUMBER('Trust - Frontsheet'!AN32),'Trust - Frontsheet'!AN32&gt;1),"Non-Registered Nursing Associates Day Fill rate &gt; 100%",""))</f>
        <v/>
      </c>
      <c r="I31" s="69" t="str">
        <f ca="1">IF(A31="","",IF(AND(ISNUMBER('Trust - Frontsheet'!AO32),'Trust - Frontsheet'!AO32&gt;1),"Registered Nurses/Midwives Avg Night Fill rate &gt; 100%",""))</f>
        <v/>
      </c>
      <c r="J31" s="69" t="str">
        <f ca="1">IF(A31="","",IF(AND(ISNUMBER('Trust - Frontsheet'!AP32),'Trust - Frontsheet'!AP32&gt;1),"Non-Registered Nurses/Midwives Avg Night Fill rate &gt;100%",""))</f>
        <v/>
      </c>
      <c r="K31" s="69" t="str">
        <f ca="1">IF(A31="","",IF(AND(ISNUMBER('Trust - Frontsheet'!AQ32),'Trust - Frontsheet'!AQ32&gt;1),"Registered Nursing Associates Avg Night Fill rate 100%",""))</f>
        <v/>
      </c>
      <c r="L31" s="69" t="str">
        <f ca="1">IF(A31="","",IF(AND(ISNUMBER('Trust - Frontsheet'!AR32),'Trust - Frontsheet'!AR32&gt;1),"Non-Registered Nursing Associates Avg Night Fill rate &gt; 100%",""))</f>
        <v/>
      </c>
      <c r="M31" s="69" t="str">
        <f ca="1">IF(A31="","",IF(AND(ISNUMBER('Trust - Frontsheet'!AS32),'Trust - Frontsheet'!AS32&gt;1),"Registered Allied Health Professionals Avg Fill rate &gt; 100%",""))</f>
        <v/>
      </c>
      <c r="N31" s="69" t="str">
        <f ca="1">IF(A31="","",IF(AND(ISNUMBER('Trust - Frontsheet'!AT32),'Trust - Frontsheet'!AT32&gt;1),"Non-Registered Allied Health Professionals Avg Fill rate &gt; 100%",""))</f>
        <v/>
      </c>
      <c r="O31" s="69"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9"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9"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9"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9"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69" t="str">
        <f ca="1">IF('Trust - Frontsheet'!A34="","",'Trust - Frontsheet'!A34)</f>
        <v/>
      </c>
      <c r="B32" s="69" t="str">
        <f ca="1">IF('Trust - Frontsheet'!A34="","",'Trust - Frontsheet'!D34)</f>
        <v/>
      </c>
      <c r="C32" s="69" t="str">
        <f ca="1">IF(VLOOKUP(A32,'Trust - Frontsheet'!$A$16:$AC$215,5,0)="","",VLOOKUP(A32,'Trust - Frontsheet'!$A$16:$AC$216,5,0))</f>
        <v/>
      </c>
      <c r="D32" s="69" t="str">
        <f ca="1">IF(VLOOKUP(A32,'Trust - Frontsheet'!$A$16:$AC$215,6,0)="","",VLOOKUP(A32,'Trust - Frontsheet'!$A$16:$AC$216,6,0))</f>
        <v/>
      </c>
      <c r="E32" s="69" t="str">
        <f ca="1">IF(A32="","",IF(AND('Trust - Frontsheet'!AK33&gt;1,ISNUMBER('Trust - Frontsheet'!AK33)),"Registered Nurses/Midwives Avg Day Fill rate &gt; 100%",""))</f>
        <v/>
      </c>
      <c r="F32" s="69" t="str">
        <f ca="1">IF(A32="","",IF(AND(ISNUMBER('Trust - Frontsheet'!AL33),'Trust - Frontsheet'!AL33&gt;1),"Non-Registered Nurses/Midwives Avg Day Fill rate &gt; 100%",""))</f>
        <v/>
      </c>
      <c r="G32" s="69" t="str">
        <f ca="1">IF(A32="","",IF(AND(ISNUMBER('Trust - Frontsheet'!AM33),'Trust - Frontsheet'!AM33&gt;1),"Registered Nursing Associates Day Fill rate &gt; 100%",""))</f>
        <v/>
      </c>
      <c r="H32" s="69" t="str">
        <f ca="1">IF(A32="","",IF(AND(ISNUMBER('Trust - Frontsheet'!AN33),'Trust - Frontsheet'!AN33&gt;1),"Non-Registered Nursing Associates Day Fill rate &gt; 100%",""))</f>
        <v/>
      </c>
      <c r="I32" s="69" t="str">
        <f ca="1">IF(A32="","",IF(AND(ISNUMBER('Trust - Frontsheet'!AO33),'Trust - Frontsheet'!AO33&gt;1),"Registered Nurses/Midwives Avg Night Fill rate &gt; 100%",""))</f>
        <v/>
      </c>
      <c r="J32" s="69" t="str">
        <f ca="1">IF(A32="","",IF(AND(ISNUMBER('Trust - Frontsheet'!AP33),'Trust - Frontsheet'!AP33&gt;1),"Non-Registered Nurses/Midwives Avg Night Fill rate &gt;100%",""))</f>
        <v/>
      </c>
      <c r="K32" s="69" t="str">
        <f ca="1">IF(A32="","",IF(AND(ISNUMBER('Trust - Frontsheet'!AQ33),'Trust - Frontsheet'!AQ33&gt;1),"Registered Nursing Associates Avg Night Fill rate 100%",""))</f>
        <v/>
      </c>
      <c r="L32" s="69" t="str">
        <f ca="1">IF(A32="","",IF(AND(ISNUMBER('Trust - Frontsheet'!AR33),'Trust - Frontsheet'!AR33&gt;1),"Non-Registered Nursing Associates Avg Night Fill rate &gt; 100%",""))</f>
        <v/>
      </c>
      <c r="M32" s="69" t="str">
        <f ca="1">IF(A32="","",IF(AND(ISNUMBER('Trust - Frontsheet'!AS33),'Trust - Frontsheet'!AS33&gt;1),"Registered Allied Health Professionals Avg Fill rate &gt; 100%",""))</f>
        <v/>
      </c>
      <c r="N32" s="69" t="str">
        <f ca="1">IF(A32="","",IF(AND(ISNUMBER('Trust - Frontsheet'!AT33),'Trust - Frontsheet'!AT33&gt;1),"Non-Registered Allied Health Professionals Avg Fill rate &gt; 100%",""))</f>
        <v/>
      </c>
      <c r="O32" s="69"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9"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9"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9"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9"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69" t="str">
        <f ca="1">IF('Trust - Frontsheet'!A35="","",'Trust - Frontsheet'!A35)</f>
        <v/>
      </c>
      <c r="B33" s="69" t="str">
        <f ca="1">IF('Trust - Frontsheet'!A35="","",'Trust - Frontsheet'!D35)</f>
        <v/>
      </c>
      <c r="C33" s="69" t="str">
        <f ca="1">IF(VLOOKUP(A33,'Trust - Frontsheet'!$A$16:$AC$215,5,0)="","",VLOOKUP(A33,'Trust - Frontsheet'!$A$16:$AC$216,5,0))</f>
        <v/>
      </c>
      <c r="D33" s="69" t="str">
        <f ca="1">IF(VLOOKUP(A33,'Trust - Frontsheet'!$A$16:$AC$215,6,0)="","",VLOOKUP(A33,'Trust - Frontsheet'!$A$16:$AC$216,6,0))</f>
        <v/>
      </c>
      <c r="E33" s="69" t="str">
        <f ca="1">IF(A33="","",IF(AND('Trust - Frontsheet'!AK34&gt;1,ISNUMBER('Trust - Frontsheet'!AK34)),"Registered Nurses/Midwives Avg Day Fill rate &gt; 100%",""))</f>
        <v/>
      </c>
      <c r="F33" s="69" t="str">
        <f ca="1">IF(A33="","",IF(AND(ISNUMBER('Trust - Frontsheet'!AL34),'Trust - Frontsheet'!AL34&gt;1),"Non-Registered Nurses/Midwives Avg Day Fill rate &gt; 100%",""))</f>
        <v/>
      </c>
      <c r="G33" s="69" t="str">
        <f ca="1">IF(A33="","",IF(AND(ISNUMBER('Trust - Frontsheet'!AM34),'Trust - Frontsheet'!AM34&gt;1),"Registered Nursing Associates Day Fill rate &gt; 100%",""))</f>
        <v/>
      </c>
      <c r="H33" s="69" t="str">
        <f ca="1">IF(A33="","",IF(AND(ISNUMBER('Trust - Frontsheet'!AN34),'Trust - Frontsheet'!AN34&gt;1),"Non-Registered Nursing Associates Day Fill rate &gt; 100%",""))</f>
        <v/>
      </c>
      <c r="I33" s="69" t="str">
        <f ca="1">IF(A33="","",IF(AND(ISNUMBER('Trust - Frontsheet'!AO34),'Trust - Frontsheet'!AO34&gt;1),"Registered Nurses/Midwives Avg Night Fill rate &gt; 100%",""))</f>
        <v/>
      </c>
      <c r="J33" s="69" t="str">
        <f ca="1">IF(A33="","",IF(AND(ISNUMBER('Trust - Frontsheet'!AP34),'Trust - Frontsheet'!AP34&gt;1),"Non-Registered Nurses/Midwives Avg Night Fill rate &gt;100%",""))</f>
        <v/>
      </c>
      <c r="K33" s="69" t="str">
        <f ca="1">IF(A33="","",IF(AND(ISNUMBER('Trust - Frontsheet'!AQ34),'Trust - Frontsheet'!AQ34&gt;1),"Registered Nursing Associates Avg Night Fill rate 100%",""))</f>
        <v/>
      </c>
      <c r="L33" s="69" t="str">
        <f ca="1">IF(A33="","",IF(AND(ISNUMBER('Trust - Frontsheet'!AR34),'Trust - Frontsheet'!AR34&gt;1),"Non-Registered Nursing Associates Avg Night Fill rate &gt; 100%",""))</f>
        <v/>
      </c>
      <c r="M33" s="69" t="str">
        <f ca="1">IF(A33="","",IF(AND(ISNUMBER('Trust - Frontsheet'!AS34),'Trust - Frontsheet'!AS34&gt;1),"Registered Allied Health Professionals Avg Fill rate &gt; 100%",""))</f>
        <v/>
      </c>
      <c r="N33" s="69" t="str">
        <f ca="1">IF(A33="","",IF(AND(ISNUMBER('Trust - Frontsheet'!AT34),'Trust - Frontsheet'!AT34&gt;1),"Non-Registered Allied Health Professionals Avg Fill rate &gt; 100%",""))</f>
        <v/>
      </c>
      <c r="O33" s="69"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9"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9"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9"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9"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69" t="str">
        <f ca="1">IF('Trust - Frontsheet'!A36="","",'Trust - Frontsheet'!A36)</f>
        <v/>
      </c>
      <c r="B34" s="69" t="str">
        <f ca="1">IF('Trust - Frontsheet'!A36="","",'Trust - Frontsheet'!D36)</f>
        <v/>
      </c>
      <c r="C34" s="69" t="str">
        <f ca="1">IF(VLOOKUP(A34,'Trust - Frontsheet'!$A$16:$AC$215,5,0)="","",VLOOKUP(A34,'Trust - Frontsheet'!$A$16:$AC$216,5,0))</f>
        <v/>
      </c>
      <c r="D34" s="69" t="str">
        <f ca="1">IF(VLOOKUP(A34,'Trust - Frontsheet'!$A$16:$AC$215,6,0)="","",VLOOKUP(A34,'Trust - Frontsheet'!$A$16:$AC$216,6,0))</f>
        <v/>
      </c>
      <c r="E34" s="69" t="str">
        <f ca="1">IF(A34="","",IF(AND('Trust - Frontsheet'!AK35&gt;1,ISNUMBER('Trust - Frontsheet'!AK35)),"Registered Nurses/Midwives Avg Day Fill rate &gt; 100%",""))</f>
        <v/>
      </c>
      <c r="F34" s="69" t="str">
        <f ca="1">IF(A34="","",IF(AND(ISNUMBER('Trust - Frontsheet'!AL35),'Trust - Frontsheet'!AL35&gt;1),"Non-Registered Nurses/Midwives Avg Day Fill rate &gt; 100%",""))</f>
        <v/>
      </c>
      <c r="G34" s="69" t="str">
        <f ca="1">IF(A34="","",IF(AND(ISNUMBER('Trust - Frontsheet'!AM35),'Trust - Frontsheet'!AM35&gt;1),"Registered Nursing Associates Day Fill rate &gt; 100%",""))</f>
        <v/>
      </c>
      <c r="H34" s="69" t="str">
        <f ca="1">IF(A34="","",IF(AND(ISNUMBER('Trust - Frontsheet'!AN35),'Trust - Frontsheet'!AN35&gt;1),"Non-Registered Nursing Associates Day Fill rate &gt; 100%",""))</f>
        <v/>
      </c>
      <c r="I34" s="69" t="str">
        <f ca="1">IF(A34="","",IF(AND(ISNUMBER('Trust - Frontsheet'!AO35),'Trust - Frontsheet'!AO35&gt;1),"Registered Nurses/Midwives Avg Night Fill rate &gt; 100%",""))</f>
        <v/>
      </c>
      <c r="J34" s="69" t="str">
        <f ca="1">IF(A34="","",IF(AND(ISNUMBER('Trust - Frontsheet'!AP35),'Trust - Frontsheet'!AP35&gt;1),"Non-Registered Nurses/Midwives Avg Night Fill rate &gt;100%",""))</f>
        <v/>
      </c>
      <c r="K34" s="69" t="str">
        <f ca="1">IF(A34="","",IF(AND(ISNUMBER('Trust - Frontsheet'!AQ35),'Trust - Frontsheet'!AQ35&gt;1),"Registered Nursing Associates Avg Night Fill rate 100%",""))</f>
        <v/>
      </c>
      <c r="L34" s="69" t="str">
        <f ca="1">IF(A34="","",IF(AND(ISNUMBER('Trust - Frontsheet'!AR35),'Trust - Frontsheet'!AR35&gt;1),"Non-Registered Nursing Associates Avg Night Fill rate &gt; 100%",""))</f>
        <v/>
      </c>
      <c r="M34" s="69" t="str">
        <f ca="1">IF(A34="","",IF(AND(ISNUMBER('Trust - Frontsheet'!AS35),'Trust - Frontsheet'!AS35&gt;1),"Registered Allied Health Professionals Avg Fill rate &gt; 100%",""))</f>
        <v/>
      </c>
      <c r="N34" s="69" t="str">
        <f ca="1">IF(A34="","",IF(AND(ISNUMBER('Trust - Frontsheet'!AT35),'Trust - Frontsheet'!AT35&gt;1),"Non-Registered Allied Health Professionals Avg Fill rate &gt; 100%",""))</f>
        <v/>
      </c>
      <c r="O34" s="69"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9"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9"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9"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9"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69" t="str">
        <f ca="1">IF('Trust - Frontsheet'!A37="","",'Trust - Frontsheet'!A37)</f>
        <v/>
      </c>
      <c r="B35" s="69" t="str">
        <f ca="1">IF('Trust - Frontsheet'!A37="","",'Trust - Frontsheet'!D37)</f>
        <v/>
      </c>
      <c r="C35" s="69" t="str">
        <f ca="1">IF(VLOOKUP(A35,'Trust - Frontsheet'!$A$16:$AC$215,5,0)="","",VLOOKUP(A35,'Trust - Frontsheet'!$A$16:$AC$216,5,0))</f>
        <v/>
      </c>
      <c r="D35" s="69" t="str">
        <f ca="1">IF(VLOOKUP(A35,'Trust - Frontsheet'!$A$16:$AC$215,6,0)="","",VLOOKUP(A35,'Trust - Frontsheet'!$A$16:$AC$216,6,0))</f>
        <v/>
      </c>
      <c r="E35" s="69" t="str">
        <f ca="1">IF(A35="","",IF(AND('Trust - Frontsheet'!AK36&gt;1,ISNUMBER('Trust - Frontsheet'!AK36)),"Registered Nurses/Midwives Avg Day Fill rate &gt; 100%",""))</f>
        <v/>
      </c>
      <c r="F35" s="69" t="str">
        <f ca="1">IF(A35="","",IF(AND(ISNUMBER('Trust - Frontsheet'!AL36),'Trust - Frontsheet'!AL36&gt;1),"Non-Registered Nurses/Midwives Avg Day Fill rate &gt; 100%",""))</f>
        <v/>
      </c>
      <c r="G35" s="69" t="str">
        <f ca="1">IF(A35="","",IF(AND(ISNUMBER('Trust - Frontsheet'!AM36),'Trust - Frontsheet'!AM36&gt;1),"Registered Nursing Associates Day Fill rate &gt; 100%",""))</f>
        <v/>
      </c>
      <c r="H35" s="69" t="str">
        <f ca="1">IF(A35="","",IF(AND(ISNUMBER('Trust - Frontsheet'!AN36),'Trust - Frontsheet'!AN36&gt;1),"Non-Registered Nursing Associates Day Fill rate &gt; 100%",""))</f>
        <v/>
      </c>
      <c r="I35" s="69" t="str">
        <f ca="1">IF(A35="","",IF(AND(ISNUMBER('Trust - Frontsheet'!AO36),'Trust - Frontsheet'!AO36&gt;1),"Registered Nurses/Midwives Avg Night Fill rate &gt; 100%",""))</f>
        <v/>
      </c>
      <c r="J35" s="69" t="str">
        <f ca="1">IF(A35="","",IF(AND(ISNUMBER('Trust - Frontsheet'!AP36),'Trust - Frontsheet'!AP36&gt;1),"Non-Registered Nurses/Midwives Avg Night Fill rate &gt;100%",""))</f>
        <v/>
      </c>
      <c r="K35" s="69" t="str">
        <f ca="1">IF(A35="","",IF(AND(ISNUMBER('Trust - Frontsheet'!AQ36),'Trust - Frontsheet'!AQ36&gt;1),"Registered Nursing Associates Avg Night Fill rate 100%",""))</f>
        <v/>
      </c>
      <c r="L35" s="69" t="str">
        <f ca="1">IF(A35="","",IF(AND(ISNUMBER('Trust - Frontsheet'!AR36),'Trust - Frontsheet'!AR36&gt;1),"Non-Registered Nursing Associates Avg Night Fill rate &gt; 100%",""))</f>
        <v/>
      </c>
      <c r="M35" s="69" t="str">
        <f ca="1">IF(A35="","",IF(AND(ISNUMBER('Trust - Frontsheet'!AS36),'Trust - Frontsheet'!AS36&gt;1),"Registered Allied Health Professionals Avg Fill rate &gt; 100%",""))</f>
        <v/>
      </c>
      <c r="N35" s="69" t="str">
        <f ca="1">IF(A35="","",IF(AND(ISNUMBER('Trust - Frontsheet'!AT36),'Trust - Frontsheet'!AT36&gt;1),"Non-Registered Allied Health Professionals Avg Fill rate &gt; 100%",""))</f>
        <v/>
      </c>
      <c r="O35" s="69"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9"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9"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9"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9"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69" t="str">
        <f ca="1">IF('Trust - Frontsheet'!A38="","",'Trust - Frontsheet'!A38)</f>
        <v/>
      </c>
      <c r="B36" s="69" t="str">
        <f ca="1">IF('Trust - Frontsheet'!A38="","",'Trust - Frontsheet'!D38)</f>
        <v/>
      </c>
      <c r="C36" s="69" t="str">
        <f ca="1">IF(VLOOKUP(A36,'Trust - Frontsheet'!$A$16:$AC$215,5,0)="","",VLOOKUP(A36,'Trust - Frontsheet'!$A$16:$AC$216,5,0))</f>
        <v/>
      </c>
      <c r="D36" s="69" t="str">
        <f ca="1">IF(VLOOKUP(A36,'Trust - Frontsheet'!$A$16:$AC$215,6,0)="","",VLOOKUP(A36,'Trust - Frontsheet'!$A$16:$AC$216,6,0))</f>
        <v/>
      </c>
      <c r="E36" s="69" t="str">
        <f ca="1">IF(A36="","",IF(AND('Trust - Frontsheet'!AK37&gt;1,ISNUMBER('Trust - Frontsheet'!AK37)),"Registered Nurses/Midwives Avg Day Fill rate &gt; 100%",""))</f>
        <v/>
      </c>
      <c r="F36" s="69" t="str">
        <f ca="1">IF(A36="","",IF(AND(ISNUMBER('Trust - Frontsheet'!AL37),'Trust - Frontsheet'!AL37&gt;1),"Non-Registered Nurses/Midwives Avg Day Fill rate &gt; 100%",""))</f>
        <v/>
      </c>
      <c r="G36" s="69" t="str">
        <f ca="1">IF(A36="","",IF(AND(ISNUMBER('Trust - Frontsheet'!AM37),'Trust - Frontsheet'!AM37&gt;1),"Registered Nursing Associates Day Fill rate &gt; 100%",""))</f>
        <v/>
      </c>
      <c r="H36" s="69" t="str">
        <f ca="1">IF(A36="","",IF(AND(ISNUMBER('Trust - Frontsheet'!AN37),'Trust - Frontsheet'!AN37&gt;1),"Non-Registered Nursing Associates Day Fill rate &gt; 100%",""))</f>
        <v/>
      </c>
      <c r="I36" s="69" t="str">
        <f ca="1">IF(A36="","",IF(AND(ISNUMBER('Trust - Frontsheet'!AO37),'Trust - Frontsheet'!AO37&gt;1),"Registered Nurses/Midwives Avg Night Fill rate &gt; 100%",""))</f>
        <v/>
      </c>
      <c r="J36" s="69" t="str">
        <f ca="1">IF(A36="","",IF(AND(ISNUMBER('Trust - Frontsheet'!AP37),'Trust - Frontsheet'!AP37&gt;1),"Non-Registered Nurses/Midwives Avg Night Fill rate &gt;100%",""))</f>
        <v/>
      </c>
      <c r="K36" s="69" t="str">
        <f ca="1">IF(A36="","",IF(AND(ISNUMBER('Trust - Frontsheet'!AQ37),'Trust - Frontsheet'!AQ37&gt;1),"Registered Nursing Associates Avg Night Fill rate 100%",""))</f>
        <v/>
      </c>
      <c r="L36" s="69" t="str">
        <f ca="1">IF(A36="","",IF(AND(ISNUMBER('Trust - Frontsheet'!AR37),'Trust - Frontsheet'!AR37&gt;1),"Non-Registered Nursing Associates Avg Night Fill rate &gt; 100%",""))</f>
        <v/>
      </c>
      <c r="M36" s="69" t="str">
        <f ca="1">IF(A36="","",IF(AND(ISNUMBER('Trust - Frontsheet'!AS37),'Trust - Frontsheet'!AS37&gt;1),"Registered Allied Health Professionals Avg Fill rate &gt; 100%",""))</f>
        <v/>
      </c>
      <c r="N36" s="69" t="str">
        <f ca="1">IF(A36="","",IF(AND(ISNUMBER('Trust - Frontsheet'!AT37),'Trust - Frontsheet'!AT37&gt;1),"Non-Registered Allied Health Professionals Avg Fill rate &gt; 100%",""))</f>
        <v/>
      </c>
      <c r="O36" s="69"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9"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9"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9"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9"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69" t="str">
        <f ca="1">IF('Trust - Frontsheet'!A39="","",'Trust - Frontsheet'!A39)</f>
        <v/>
      </c>
      <c r="B37" s="69" t="str">
        <f ca="1">IF('Trust - Frontsheet'!A39="","",'Trust - Frontsheet'!D39)</f>
        <v/>
      </c>
      <c r="C37" s="69" t="str">
        <f ca="1">IF(VLOOKUP(A37,'Trust - Frontsheet'!$A$16:$AC$215,5,0)="","",VLOOKUP(A37,'Trust - Frontsheet'!$A$16:$AC$216,5,0))</f>
        <v/>
      </c>
      <c r="D37" s="69" t="str">
        <f ca="1">IF(VLOOKUP(A37,'Trust - Frontsheet'!$A$16:$AC$215,6,0)="","",VLOOKUP(A37,'Trust - Frontsheet'!$A$16:$AC$216,6,0))</f>
        <v/>
      </c>
      <c r="E37" s="69" t="str">
        <f ca="1">IF(A37="","",IF(AND('Trust - Frontsheet'!AK38&gt;1,ISNUMBER('Trust - Frontsheet'!AK38)),"Registered Nurses/Midwives Avg Day Fill rate &gt; 100%",""))</f>
        <v/>
      </c>
      <c r="F37" s="69" t="str">
        <f ca="1">IF(A37="","",IF(AND(ISNUMBER('Trust - Frontsheet'!AL38),'Trust - Frontsheet'!AL38&gt;1),"Non-Registered Nurses/Midwives Avg Day Fill rate &gt; 100%",""))</f>
        <v/>
      </c>
      <c r="G37" s="69" t="str">
        <f ca="1">IF(A37="","",IF(AND(ISNUMBER('Trust - Frontsheet'!AM38),'Trust - Frontsheet'!AM38&gt;1),"Registered Nursing Associates Day Fill rate &gt; 100%",""))</f>
        <v/>
      </c>
      <c r="H37" s="69" t="str">
        <f ca="1">IF(A37="","",IF(AND(ISNUMBER('Trust - Frontsheet'!AN38),'Trust - Frontsheet'!AN38&gt;1),"Non-Registered Nursing Associates Day Fill rate &gt; 100%",""))</f>
        <v/>
      </c>
      <c r="I37" s="69" t="str">
        <f ca="1">IF(A37="","",IF(AND(ISNUMBER('Trust - Frontsheet'!AO38),'Trust - Frontsheet'!AO38&gt;1),"Registered Nurses/Midwives Avg Night Fill rate &gt; 100%",""))</f>
        <v/>
      </c>
      <c r="J37" s="69" t="str">
        <f ca="1">IF(A37="","",IF(AND(ISNUMBER('Trust - Frontsheet'!AP38),'Trust - Frontsheet'!AP38&gt;1),"Non-Registered Nurses/Midwives Avg Night Fill rate &gt;100%",""))</f>
        <v/>
      </c>
      <c r="K37" s="69" t="str">
        <f ca="1">IF(A37="","",IF(AND(ISNUMBER('Trust - Frontsheet'!AQ38),'Trust - Frontsheet'!AQ38&gt;1),"Registered Nursing Associates Avg Night Fill rate 100%",""))</f>
        <v/>
      </c>
      <c r="L37" s="69" t="str">
        <f ca="1">IF(A37="","",IF(AND(ISNUMBER('Trust - Frontsheet'!AR38),'Trust - Frontsheet'!AR38&gt;1),"Non-Registered Nursing Associates Avg Night Fill rate &gt; 100%",""))</f>
        <v/>
      </c>
      <c r="M37" s="69" t="str">
        <f ca="1">IF(A37="","",IF(AND(ISNUMBER('Trust - Frontsheet'!AS38),'Trust - Frontsheet'!AS38&gt;1),"Registered Allied Health Professionals Avg Fill rate &gt; 100%",""))</f>
        <v/>
      </c>
      <c r="N37" s="69" t="str">
        <f ca="1">IF(A37="","",IF(AND(ISNUMBER('Trust - Frontsheet'!AT38),'Trust - Frontsheet'!AT38&gt;1),"Non-Registered Allied Health Professionals Avg Fill rate &gt; 100%",""))</f>
        <v/>
      </c>
      <c r="O37" s="69"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9"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9"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9"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9"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69" t="str">
        <f ca="1">IF('Trust - Frontsheet'!A40="","",'Trust - Frontsheet'!A40)</f>
        <v/>
      </c>
      <c r="B38" s="69" t="str">
        <f ca="1">IF('Trust - Frontsheet'!A40="","",'Trust - Frontsheet'!D40)</f>
        <v/>
      </c>
      <c r="C38" s="69" t="str">
        <f ca="1">IF(VLOOKUP(A38,'Trust - Frontsheet'!$A$16:$AC$215,5,0)="","",VLOOKUP(A38,'Trust - Frontsheet'!$A$16:$AC$216,5,0))</f>
        <v/>
      </c>
      <c r="D38" s="69" t="str">
        <f ca="1">IF(VLOOKUP(A38,'Trust - Frontsheet'!$A$16:$AC$215,6,0)="","",VLOOKUP(A38,'Trust - Frontsheet'!$A$16:$AC$216,6,0))</f>
        <v/>
      </c>
      <c r="E38" s="69" t="str">
        <f ca="1">IF(A38="","",IF(AND('Trust - Frontsheet'!AK39&gt;1,ISNUMBER('Trust - Frontsheet'!AK39)),"Registered Nurses/Midwives Avg Day Fill rate &gt; 100%",""))</f>
        <v/>
      </c>
      <c r="F38" s="69" t="str">
        <f ca="1">IF(A38="","",IF(AND(ISNUMBER('Trust - Frontsheet'!AL39),'Trust - Frontsheet'!AL39&gt;1),"Non-Registered Nurses/Midwives Avg Day Fill rate &gt; 100%",""))</f>
        <v/>
      </c>
      <c r="G38" s="69" t="str">
        <f ca="1">IF(A38="","",IF(AND(ISNUMBER('Trust - Frontsheet'!AM39),'Trust - Frontsheet'!AM39&gt;1),"Registered Nursing Associates Day Fill rate &gt; 100%",""))</f>
        <v/>
      </c>
      <c r="H38" s="69" t="str">
        <f ca="1">IF(A38="","",IF(AND(ISNUMBER('Trust - Frontsheet'!AN39),'Trust - Frontsheet'!AN39&gt;1),"Non-Registered Nursing Associates Day Fill rate &gt; 100%",""))</f>
        <v/>
      </c>
      <c r="I38" s="69" t="str">
        <f ca="1">IF(A38="","",IF(AND(ISNUMBER('Trust - Frontsheet'!AO39),'Trust - Frontsheet'!AO39&gt;1),"Registered Nurses/Midwives Avg Night Fill rate &gt; 100%",""))</f>
        <v/>
      </c>
      <c r="J38" s="69" t="str">
        <f ca="1">IF(A38="","",IF(AND(ISNUMBER('Trust - Frontsheet'!AP39),'Trust - Frontsheet'!AP39&gt;1),"Non-Registered Nurses/Midwives Avg Night Fill rate &gt;100%",""))</f>
        <v/>
      </c>
      <c r="K38" s="69" t="str">
        <f ca="1">IF(A38="","",IF(AND(ISNUMBER('Trust - Frontsheet'!AQ39),'Trust - Frontsheet'!AQ39&gt;1),"Registered Nursing Associates Avg Night Fill rate 100%",""))</f>
        <v/>
      </c>
      <c r="L38" s="69" t="str">
        <f ca="1">IF(A38="","",IF(AND(ISNUMBER('Trust - Frontsheet'!AR39),'Trust - Frontsheet'!AR39&gt;1),"Non-Registered Nursing Associates Avg Night Fill rate &gt; 100%",""))</f>
        <v/>
      </c>
      <c r="M38" s="69" t="str">
        <f ca="1">IF(A38="","",IF(AND(ISNUMBER('Trust - Frontsheet'!AS39),'Trust - Frontsheet'!AS39&gt;1),"Registered Allied Health Professionals Avg Fill rate &gt; 100%",""))</f>
        <v/>
      </c>
      <c r="N38" s="69" t="str">
        <f ca="1">IF(A38="","",IF(AND(ISNUMBER('Trust - Frontsheet'!AT39),'Trust - Frontsheet'!AT39&gt;1),"Non-Registered Allied Health Professionals Avg Fill rate &gt; 100%",""))</f>
        <v/>
      </c>
      <c r="O38" s="69"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9"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9"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9"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9"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69" t="str">
        <f ca="1">IF('Trust - Frontsheet'!A41="","",'Trust - Frontsheet'!A41)</f>
        <v/>
      </c>
      <c r="B39" s="69" t="str">
        <f ca="1">IF('Trust - Frontsheet'!A41="","",'Trust - Frontsheet'!D41)</f>
        <v/>
      </c>
      <c r="C39" s="69" t="str">
        <f ca="1">IF(VLOOKUP(A39,'Trust - Frontsheet'!$A$16:$AC$215,5,0)="","",VLOOKUP(A39,'Trust - Frontsheet'!$A$16:$AC$216,5,0))</f>
        <v/>
      </c>
      <c r="D39" s="69" t="str">
        <f ca="1">IF(VLOOKUP(A39,'Trust - Frontsheet'!$A$16:$AC$215,6,0)="","",VLOOKUP(A39,'Trust - Frontsheet'!$A$16:$AC$216,6,0))</f>
        <v/>
      </c>
      <c r="E39" s="69" t="str">
        <f ca="1">IF(A39="","",IF(AND('Trust - Frontsheet'!AK40&gt;1,ISNUMBER('Trust - Frontsheet'!AK40)),"Registered Nurses/Midwives Avg Day Fill rate &gt; 100%",""))</f>
        <v/>
      </c>
      <c r="F39" s="69" t="str">
        <f ca="1">IF(A39="","",IF(AND(ISNUMBER('Trust - Frontsheet'!AL40),'Trust - Frontsheet'!AL40&gt;1),"Non-Registered Nurses/Midwives Avg Day Fill rate &gt; 100%",""))</f>
        <v/>
      </c>
      <c r="G39" s="69" t="str">
        <f ca="1">IF(A39="","",IF(AND(ISNUMBER('Trust - Frontsheet'!AM40),'Trust - Frontsheet'!AM40&gt;1),"Registered Nursing Associates Day Fill rate &gt; 100%",""))</f>
        <v/>
      </c>
      <c r="H39" s="69" t="str">
        <f ca="1">IF(A39="","",IF(AND(ISNUMBER('Trust - Frontsheet'!AN40),'Trust - Frontsheet'!AN40&gt;1),"Non-Registered Nursing Associates Day Fill rate &gt; 100%",""))</f>
        <v/>
      </c>
      <c r="I39" s="69" t="str">
        <f ca="1">IF(A39="","",IF(AND(ISNUMBER('Trust - Frontsheet'!AO40),'Trust - Frontsheet'!AO40&gt;1),"Registered Nurses/Midwives Avg Night Fill rate &gt; 100%",""))</f>
        <v/>
      </c>
      <c r="J39" s="69" t="str">
        <f ca="1">IF(A39="","",IF(AND(ISNUMBER('Trust - Frontsheet'!AP40),'Trust - Frontsheet'!AP40&gt;1),"Non-Registered Nurses/Midwives Avg Night Fill rate &gt;100%",""))</f>
        <v/>
      </c>
      <c r="K39" s="69" t="str">
        <f ca="1">IF(A39="","",IF(AND(ISNUMBER('Trust - Frontsheet'!AQ40),'Trust - Frontsheet'!AQ40&gt;1),"Registered Nursing Associates Avg Night Fill rate 100%",""))</f>
        <v/>
      </c>
      <c r="L39" s="69" t="str">
        <f ca="1">IF(A39="","",IF(AND(ISNUMBER('Trust - Frontsheet'!AR40),'Trust - Frontsheet'!AR40&gt;1),"Non-Registered Nursing Associates Avg Night Fill rate &gt; 100%",""))</f>
        <v/>
      </c>
      <c r="M39" s="69" t="str">
        <f ca="1">IF(A39="","",IF(AND(ISNUMBER('Trust - Frontsheet'!AS40),'Trust - Frontsheet'!AS40&gt;1),"Registered Allied Health Professionals Avg Fill rate &gt; 100%",""))</f>
        <v/>
      </c>
      <c r="N39" s="69" t="str">
        <f ca="1">IF(A39="","",IF(AND(ISNUMBER('Trust - Frontsheet'!AT40),'Trust - Frontsheet'!AT40&gt;1),"Non-Registered Allied Health Professionals Avg Fill rate &gt; 100%",""))</f>
        <v/>
      </c>
      <c r="O39" s="69"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9"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9"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9"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9"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69" t="str">
        <f ca="1">IF('Trust - Frontsheet'!A42="","",'Trust - Frontsheet'!A42)</f>
        <v/>
      </c>
      <c r="B40" s="69" t="str">
        <f ca="1">IF('Trust - Frontsheet'!A42="","",'Trust - Frontsheet'!D42)</f>
        <v/>
      </c>
      <c r="C40" s="69" t="str">
        <f ca="1">IF(VLOOKUP(A40,'Trust - Frontsheet'!$A$16:$AC$215,5,0)="","",VLOOKUP(A40,'Trust - Frontsheet'!$A$16:$AC$216,5,0))</f>
        <v/>
      </c>
      <c r="D40" s="69" t="str">
        <f ca="1">IF(VLOOKUP(A40,'Trust - Frontsheet'!$A$16:$AC$215,6,0)="","",VLOOKUP(A40,'Trust - Frontsheet'!$A$16:$AC$216,6,0))</f>
        <v/>
      </c>
      <c r="E40" s="69" t="str">
        <f ca="1">IF(A40="","",IF(AND('Trust - Frontsheet'!AK41&gt;1,ISNUMBER('Trust - Frontsheet'!AK41)),"Registered Nurses/Midwives Avg Day Fill rate &gt; 100%",""))</f>
        <v/>
      </c>
      <c r="F40" s="69" t="str">
        <f ca="1">IF(A40="","",IF(AND(ISNUMBER('Trust - Frontsheet'!AL41),'Trust - Frontsheet'!AL41&gt;1),"Non-Registered Nurses/Midwives Avg Day Fill rate &gt; 100%",""))</f>
        <v/>
      </c>
      <c r="G40" s="69" t="str">
        <f ca="1">IF(A40="","",IF(AND(ISNUMBER('Trust - Frontsheet'!AM41),'Trust - Frontsheet'!AM41&gt;1),"Registered Nursing Associates Day Fill rate &gt; 100%",""))</f>
        <v/>
      </c>
      <c r="H40" s="69" t="str">
        <f ca="1">IF(A40="","",IF(AND(ISNUMBER('Trust - Frontsheet'!AN41),'Trust - Frontsheet'!AN41&gt;1),"Non-Registered Nursing Associates Day Fill rate &gt; 100%",""))</f>
        <v/>
      </c>
      <c r="I40" s="69" t="str">
        <f ca="1">IF(A40="","",IF(AND(ISNUMBER('Trust - Frontsheet'!AO41),'Trust - Frontsheet'!AO41&gt;1),"Registered Nurses/Midwives Avg Night Fill rate &gt; 100%",""))</f>
        <v/>
      </c>
      <c r="J40" s="69" t="str">
        <f ca="1">IF(A40="","",IF(AND(ISNUMBER('Trust - Frontsheet'!AP41),'Trust - Frontsheet'!AP41&gt;1),"Non-Registered Nurses/Midwives Avg Night Fill rate &gt;100%",""))</f>
        <v/>
      </c>
      <c r="K40" s="69" t="str">
        <f ca="1">IF(A40="","",IF(AND(ISNUMBER('Trust - Frontsheet'!AQ41),'Trust - Frontsheet'!AQ41&gt;1),"Registered Nursing Associates Avg Night Fill rate 100%",""))</f>
        <v/>
      </c>
      <c r="L40" s="69" t="str">
        <f ca="1">IF(A40="","",IF(AND(ISNUMBER('Trust - Frontsheet'!AR41),'Trust - Frontsheet'!AR41&gt;1),"Non-Registered Nursing Associates Avg Night Fill rate &gt; 100%",""))</f>
        <v/>
      </c>
      <c r="M40" s="69" t="str">
        <f ca="1">IF(A40="","",IF(AND(ISNUMBER('Trust - Frontsheet'!AS41),'Trust - Frontsheet'!AS41&gt;1),"Registered Allied Health Professionals Avg Fill rate &gt; 100%",""))</f>
        <v/>
      </c>
      <c r="N40" s="69" t="str">
        <f ca="1">IF(A40="","",IF(AND(ISNUMBER('Trust - Frontsheet'!AT41),'Trust - Frontsheet'!AT41&gt;1),"Non-Registered Allied Health Professionals Avg Fill rate &gt; 100%",""))</f>
        <v/>
      </c>
      <c r="O40" s="69"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9"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9"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9"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9"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69" t="str">
        <f ca="1">IF('Trust - Frontsheet'!A43="","",'Trust - Frontsheet'!A43)</f>
        <v/>
      </c>
      <c r="B41" s="69" t="str">
        <f ca="1">IF('Trust - Frontsheet'!A43="","",'Trust - Frontsheet'!D43)</f>
        <v/>
      </c>
      <c r="C41" s="69" t="str">
        <f ca="1">IF(VLOOKUP(A41,'Trust - Frontsheet'!$A$16:$AC$215,5,0)="","",VLOOKUP(A41,'Trust - Frontsheet'!$A$16:$AC$216,5,0))</f>
        <v/>
      </c>
      <c r="D41" s="69" t="str">
        <f ca="1">IF(VLOOKUP(A41,'Trust - Frontsheet'!$A$16:$AC$215,6,0)="","",VLOOKUP(A41,'Trust - Frontsheet'!$A$16:$AC$216,6,0))</f>
        <v/>
      </c>
      <c r="E41" s="69" t="str">
        <f ca="1">IF(A41="","",IF(AND('Trust - Frontsheet'!AK42&gt;1,ISNUMBER('Trust - Frontsheet'!AK42)),"Registered Nurses/Midwives Avg Day Fill rate &gt; 100%",""))</f>
        <v/>
      </c>
      <c r="F41" s="69" t="str">
        <f ca="1">IF(A41="","",IF(AND(ISNUMBER('Trust - Frontsheet'!AL42),'Trust - Frontsheet'!AL42&gt;1),"Non-Registered Nurses/Midwives Avg Day Fill rate &gt; 100%",""))</f>
        <v/>
      </c>
      <c r="G41" s="69" t="str">
        <f ca="1">IF(A41="","",IF(AND(ISNUMBER('Trust - Frontsheet'!AM42),'Trust - Frontsheet'!AM42&gt;1),"Registered Nursing Associates Day Fill rate &gt; 100%",""))</f>
        <v/>
      </c>
      <c r="H41" s="69" t="str">
        <f ca="1">IF(A41="","",IF(AND(ISNUMBER('Trust - Frontsheet'!AN42),'Trust - Frontsheet'!AN42&gt;1),"Non-Registered Nursing Associates Day Fill rate &gt; 100%",""))</f>
        <v/>
      </c>
      <c r="I41" s="69" t="str">
        <f ca="1">IF(A41="","",IF(AND(ISNUMBER('Trust - Frontsheet'!AO42),'Trust - Frontsheet'!AO42&gt;1),"Registered Nurses/Midwives Avg Night Fill rate &gt; 100%",""))</f>
        <v/>
      </c>
      <c r="J41" s="69" t="str">
        <f ca="1">IF(A41="","",IF(AND(ISNUMBER('Trust - Frontsheet'!AP42),'Trust - Frontsheet'!AP42&gt;1),"Non-Registered Nurses/Midwives Avg Night Fill rate &gt;100%",""))</f>
        <v/>
      </c>
      <c r="K41" s="69" t="str">
        <f ca="1">IF(A41="","",IF(AND(ISNUMBER('Trust - Frontsheet'!AQ42),'Trust - Frontsheet'!AQ42&gt;1),"Registered Nursing Associates Avg Night Fill rate 100%",""))</f>
        <v/>
      </c>
      <c r="L41" s="69" t="str">
        <f ca="1">IF(A41="","",IF(AND(ISNUMBER('Trust - Frontsheet'!AR42),'Trust - Frontsheet'!AR42&gt;1),"Non-Registered Nursing Associates Avg Night Fill rate &gt; 100%",""))</f>
        <v/>
      </c>
      <c r="M41" s="69" t="str">
        <f ca="1">IF(A41="","",IF(AND(ISNUMBER('Trust - Frontsheet'!AS42),'Trust - Frontsheet'!AS42&gt;1),"Registered Allied Health Professionals Avg Fill rate &gt; 100%",""))</f>
        <v/>
      </c>
      <c r="N41" s="69" t="str">
        <f ca="1">IF(A41="","",IF(AND(ISNUMBER('Trust - Frontsheet'!AT42),'Trust - Frontsheet'!AT42&gt;1),"Non-Registered Allied Health Professionals Avg Fill rate &gt; 100%",""))</f>
        <v/>
      </c>
      <c r="O41" s="69"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9"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9"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9"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9"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69" t="str">
        <f ca="1">IF('Trust - Frontsheet'!A44="","",'Trust - Frontsheet'!A44)</f>
        <v/>
      </c>
      <c r="B42" s="69" t="str">
        <f ca="1">IF('Trust - Frontsheet'!A44="","",'Trust - Frontsheet'!D44)</f>
        <v/>
      </c>
      <c r="C42" s="69" t="str">
        <f ca="1">IF(VLOOKUP(A42,'Trust - Frontsheet'!$A$16:$AC$215,5,0)="","",VLOOKUP(A42,'Trust - Frontsheet'!$A$16:$AC$216,5,0))</f>
        <v/>
      </c>
      <c r="D42" s="69" t="str">
        <f ca="1">IF(VLOOKUP(A42,'Trust - Frontsheet'!$A$16:$AC$215,6,0)="","",VLOOKUP(A42,'Trust - Frontsheet'!$A$16:$AC$216,6,0))</f>
        <v/>
      </c>
      <c r="E42" s="69" t="str">
        <f ca="1">IF(A42="","",IF(AND('Trust - Frontsheet'!AK43&gt;1,ISNUMBER('Trust - Frontsheet'!AK43)),"Registered Nurses/Midwives Avg Day Fill rate &gt; 100%",""))</f>
        <v/>
      </c>
      <c r="F42" s="69" t="str">
        <f ca="1">IF(A42="","",IF(AND(ISNUMBER('Trust - Frontsheet'!AL43),'Trust - Frontsheet'!AL43&gt;1),"Non-Registered Nurses/Midwives Avg Day Fill rate &gt; 100%",""))</f>
        <v/>
      </c>
      <c r="G42" s="69" t="str">
        <f ca="1">IF(A42="","",IF(AND(ISNUMBER('Trust - Frontsheet'!AM43),'Trust - Frontsheet'!AM43&gt;1),"Registered Nursing Associates Day Fill rate &gt; 100%",""))</f>
        <v/>
      </c>
      <c r="H42" s="69" t="str">
        <f ca="1">IF(A42="","",IF(AND(ISNUMBER('Trust - Frontsheet'!AN43),'Trust - Frontsheet'!AN43&gt;1),"Non-Registered Nursing Associates Day Fill rate &gt; 100%",""))</f>
        <v/>
      </c>
      <c r="I42" s="69" t="str">
        <f ca="1">IF(A42="","",IF(AND(ISNUMBER('Trust - Frontsheet'!AO43),'Trust - Frontsheet'!AO43&gt;1),"Registered Nurses/Midwives Avg Night Fill rate &gt; 100%",""))</f>
        <v/>
      </c>
      <c r="J42" s="69" t="str">
        <f ca="1">IF(A42="","",IF(AND(ISNUMBER('Trust - Frontsheet'!AP43),'Trust - Frontsheet'!AP43&gt;1),"Non-Registered Nurses/Midwives Avg Night Fill rate &gt;100%",""))</f>
        <v/>
      </c>
      <c r="K42" s="69" t="str">
        <f ca="1">IF(A42="","",IF(AND(ISNUMBER('Trust - Frontsheet'!AQ43),'Trust - Frontsheet'!AQ43&gt;1),"Registered Nursing Associates Avg Night Fill rate 100%",""))</f>
        <v/>
      </c>
      <c r="L42" s="69" t="str">
        <f ca="1">IF(A42="","",IF(AND(ISNUMBER('Trust - Frontsheet'!AR43),'Trust - Frontsheet'!AR43&gt;1),"Non-Registered Nursing Associates Avg Night Fill rate &gt; 100%",""))</f>
        <v/>
      </c>
      <c r="M42" s="69" t="str">
        <f ca="1">IF(A42="","",IF(AND(ISNUMBER('Trust - Frontsheet'!AS43),'Trust - Frontsheet'!AS43&gt;1),"Registered Allied Health Professionals Avg Fill rate &gt; 100%",""))</f>
        <v/>
      </c>
      <c r="N42" s="69" t="str">
        <f ca="1">IF(A42="","",IF(AND(ISNUMBER('Trust - Frontsheet'!AT43),'Trust - Frontsheet'!AT43&gt;1),"Non-Registered Allied Health Professionals Avg Fill rate &gt; 100%",""))</f>
        <v/>
      </c>
      <c r="O42" s="69"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9"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9"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9"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9"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69" t="str">
        <f ca="1">IF('Trust - Frontsheet'!A45="","",'Trust - Frontsheet'!A45)</f>
        <v/>
      </c>
      <c r="B43" s="69" t="str">
        <f ca="1">IF('Trust - Frontsheet'!A45="","",'Trust - Frontsheet'!D45)</f>
        <v/>
      </c>
      <c r="C43" s="69" t="str">
        <f ca="1">IF(VLOOKUP(A43,'Trust - Frontsheet'!$A$16:$AC$215,5,0)="","",VLOOKUP(A43,'Trust - Frontsheet'!$A$16:$AC$216,5,0))</f>
        <v/>
      </c>
      <c r="D43" s="69" t="str">
        <f ca="1">IF(VLOOKUP(A43,'Trust - Frontsheet'!$A$16:$AC$215,6,0)="","",VLOOKUP(A43,'Trust - Frontsheet'!$A$16:$AC$216,6,0))</f>
        <v/>
      </c>
      <c r="E43" s="69" t="str">
        <f ca="1">IF(A43="","",IF(AND('Trust - Frontsheet'!AK44&gt;1,ISNUMBER('Trust - Frontsheet'!AK44)),"Registered Nurses/Midwives Avg Day Fill rate &gt; 100%",""))</f>
        <v/>
      </c>
      <c r="F43" s="69" t="str">
        <f ca="1">IF(A43="","",IF(AND(ISNUMBER('Trust - Frontsheet'!AL44),'Trust - Frontsheet'!AL44&gt;1),"Non-Registered Nurses/Midwives Avg Day Fill rate &gt; 100%",""))</f>
        <v/>
      </c>
      <c r="G43" s="69" t="str">
        <f ca="1">IF(A43="","",IF(AND(ISNUMBER('Trust - Frontsheet'!AM44),'Trust - Frontsheet'!AM44&gt;1),"Registered Nursing Associates Day Fill rate &gt; 100%",""))</f>
        <v/>
      </c>
      <c r="H43" s="69" t="str">
        <f ca="1">IF(A43="","",IF(AND(ISNUMBER('Trust - Frontsheet'!AN44),'Trust - Frontsheet'!AN44&gt;1),"Non-Registered Nursing Associates Day Fill rate &gt; 100%",""))</f>
        <v/>
      </c>
      <c r="I43" s="69" t="str">
        <f ca="1">IF(A43="","",IF(AND(ISNUMBER('Trust - Frontsheet'!AO44),'Trust - Frontsheet'!AO44&gt;1),"Registered Nurses/Midwives Avg Night Fill rate &gt; 100%",""))</f>
        <v/>
      </c>
      <c r="J43" s="69" t="str">
        <f ca="1">IF(A43="","",IF(AND(ISNUMBER('Trust - Frontsheet'!AP44),'Trust - Frontsheet'!AP44&gt;1),"Non-Registered Nurses/Midwives Avg Night Fill rate &gt;100%",""))</f>
        <v/>
      </c>
      <c r="K43" s="69" t="str">
        <f ca="1">IF(A43="","",IF(AND(ISNUMBER('Trust - Frontsheet'!AQ44),'Trust - Frontsheet'!AQ44&gt;1),"Registered Nursing Associates Avg Night Fill rate 100%",""))</f>
        <v/>
      </c>
      <c r="L43" s="69" t="str">
        <f ca="1">IF(A43="","",IF(AND(ISNUMBER('Trust - Frontsheet'!AR44),'Trust - Frontsheet'!AR44&gt;1),"Non-Registered Nursing Associates Avg Night Fill rate &gt; 100%",""))</f>
        <v/>
      </c>
      <c r="M43" s="69" t="str">
        <f ca="1">IF(A43="","",IF(AND(ISNUMBER('Trust - Frontsheet'!AS44),'Trust - Frontsheet'!AS44&gt;1),"Registered Allied Health Professionals Avg Fill rate &gt; 100%",""))</f>
        <v/>
      </c>
      <c r="N43" s="69" t="str">
        <f ca="1">IF(A43="","",IF(AND(ISNUMBER('Trust - Frontsheet'!AT44),'Trust - Frontsheet'!AT44&gt;1),"Non-Registered Allied Health Professionals Avg Fill rate &gt; 100%",""))</f>
        <v/>
      </c>
      <c r="O43" s="69"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9"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9"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9"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9"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69" t="str">
        <f ca="1">IF('Trust - Frontsheet'!A46="","",'Trust - Frontsheet'!A46)</f>
        <v/>
      </c>
      <c r="B44" s="69" t="str">
        <f ca="1">IF('Trust - Frontsheet'!A46="","",'Trust - Frontsheet'!D46)</f>
        <v/>
      </c>
      <c r="C44" s="69" t="str">
        <f ca="1">IF(VLOOKUP(A44,'Trust - Frontsheet'!$A$16:$AC$215,5,0)="","",VLOOKUP(A44,'Trust - Frontsheet'!$A$16:$AC$216,5,0))</f>
        <v/>
      </c>
      <c r="D44" s="69" t="str">
        <f ca="1">IF(VLOOKUP(A44,'Trust - Frontsheet'!$A$16:$AC$215,6,0)="","",VLOOKUP(A44,'Trust - Frontsheet'!$A$16:$AC$216,6,0))</f>
        <v/>
      </c>
      <c r="E44" s="69" t="str">
        <f ca="1">IF(A44="","",IF(AND('Trust - Frontsheet'!AK45&gt;1,ISNUMBER('Trust - Frontsheet'!AK45)),"Registered Nurses/Midwives Avg Day Fill rate &gt; 100%",""))</f>
        <v/>
      </c>
      <c r="F44" s="69" t="str">
        <f ca="1">IF(A44="","",IF(AND(ISNUMBER('Trust - Frontsheet'!AL45),'Trust - Frontsheet'!AL45&gt;1),"Non-Registered Nurses/Midwives Avg Day Fill rate &gt; 100%",""))</f>
        <v/>
      </c>
      <c r="G44" s="69" t="str">
        <f ca="1">IF(A44="","",IF(AND(ISNUMBER('Trust - Frontsheet'!AM45),'Trust - Frontsheet'!AM45&gt;1),"Registered Nursing Associates Day Fill rate &gt; 100%",""))</f>
        <v/>
      </c>
      <c r="H44" s="69" t="str">
        <f ca="1">IF(A44="","",IF(AND(ISNUMBER('Trust - Frontsheet'!AN45),'Trust - Frontsheet'!AN45&gt;1),"Non-Registered Nursing Associates Day Fill rate &gt; 100%",""))</f>
        <v/>
      </c>
      <c r="I44" s="69" t="str">
        <f ca="1">IF(A44="","",IF(AND(ISNUMBER('Trust - Frontsheet'!AO45),'Trust - Frontsheet'!AO45&gt;1),"Registered Nurses/Midwives Avg Night Fill rate &gt; 100%",""))</f>
        <v/>
      </c>
      <c r="J44" s="69" t="str">
        <f ca="1">IF(A44="","",IF(AND(ISNUMBER('Trust - Frontsheet'!AP45),'Trust - Frontsheet'!AP45&gt;1),"Non-Registered Nurses/Midwives Avg Night Fill rate &gt;100%",""))</f>
        <v/>
      </c>
      <c r="K44" s="69" t="str">
        <f ca="1">IF(A44="","",IF(AND(ISNUMBER('Trust - Frontsheet'!AQ45),'Trust - Frontsheet'!AQ45&gt;1),"Registered Nursing Associates Avg Night Fill rate 100%",""))</f>
        <v/>
      </c>
      <c r="L44" s="69" t="str">
        <f ca="1">IF(A44="","",IF(AND(ISNUMBER('Trust - Frontsheet'!AR45),'Trust - Frontsheet'!AR45&gt;1),"Non-Registered Nursing Associates Avg Night Fill rate &gt; 100%",""))</f>
        <v/>
      </c>
      <c r="M44" s="69" t="str">
        <f ca="1">IF(A44="","",IF(AND(ISNUMBER('Trust - Frontsheet'!AS45),'Trust - Frontsheet'!AS45&gt;1),"Registered Allied Health Professionals Avg Fill rate &gt; 100%",""))</f>
        <v/>
      </c>
      <c r="N44" s="69" t="str">
        <f ca="1">IF(A44="","",IF(AND(ISNUMBER('Trust - Frontsheet'!AT45),'Trust - Frontsheet'!AT45&gt;1),"Non-Registered Allied Health Professionals Avg Fill rate &gt; 100%",""))</f>
        <v/>
      </c>
      <c r="O44" s="69"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9"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9"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9"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9"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69" t="str">
        <f ca="1">IF('Trust - Frontsheet'!A47="","",'Trust - Frontsheet'!A47)</f>
        <v/>
      </c>
      <c r="B45" s="69" t="str">
        <f ca="1">IF('Trust - Frontsheet'!A47="","",'Trust - Frontsheet'!D47)</f>
        <v/>
      </c>
      <c r="C45" s="69" t="str">
        <f ca="1">IF(VLOOKUP(A45,'Trust - Frontsheet'!$A$16:$AC$215,5,0)="","",VLOOKUP(A45,'Trust - Frontsheet'!$A$16:$AC$216,5,0))</f>
        <v/>
      </c>
      <c r="D45" s="69" t="str">
        <f ca="1">IF(VLOOKUP(A45,'Trust - Frontsheet'!$A$16:$AC$215,6,0)="","",VLOOKUP(A45,'Trust - Frontsheet'!$A$16:$AC$216,6,0))</f>
        <v/>
      </c>
      <c r="E45" s="69" t="str">
        <f ca="1">IF(A45="","",IF(AND('Trust - Frontsheet'!AK46&gt;1,ISNUMBER('Trust - Frontsheet'!AK46)),"Registered Nurses/Midwives Avg Day Fill rate &gt; 100%",""))</f>
        <v/>
      </c>
      <c r="F45" s="69" t="str">
        <f ca="1">IF(A45="","",IF(AND(ISNUMBER('Trust - Frontsheet'!AL46),'Trust - Frontsheet'!AL46&gt;1),"Non-Registered Nurses/Midwives Avg Day Fill rate &gt; 100%",""))</f>
        <v/>
      </c>
      <c r="G45" s="69" t="str">
        <f ca="1">IF(A45="","",IF(AND(ISNUMBER('Trust - Frontsheet'!AM46),'Trust - Frontsheet'!AM46&gt;1),"Registered Nursing Associates Day Fill rate &gt; 100%",""))</f>
        <v/>
      </c>
      <c r="H45" s="69" t="str">
        <f ca="1">IF(A45="","",IF(AND(ISNUMBER('Trust - Frontsheet'!AN46),'Trust - Frontsheet'!AN46&gt;1),"Non-Registered Nursing Associates Day Fill rate &gt; 100%",""))</f>
        <v/>
      </c>
      <c r="I45" s="69" t="str">
        <f ca="1">IF(A45="","",IF(AND(ISNUMBER('Trust - Frontsheet'!AO46),'Trust - Frontsheet'!AO46&gt;1),"Registered Nurses/Midwives Avg Night Fill rate &gt; 100%",""))</f>
        <v/>
      </c>
      <c r="J45" s="69" t="str">
        <f ca="1">IF(A45="","",IF(AND(ISNUMBER('Trust - Frontsheet'!AP46),'Trust - Frontsheet'!AP46&gt;1),"Non-Registered Nurses/Midwives Avg Night Fill rate &gt;100%",""))</f>
        <v/>
      </c>
      <c r="K45" s="69" t="str">
        <f ca="1">IF(A45="","",IF(AND(ISNUMBER('Trust - Frontsheet'!AQ46),'Trust - Frontsheet'!AQ46&gt;1),"Registered Nursing Associates Avg Night Fill rate 100%",""))</f>
        <v/>
      </c>
      <c r="L45" s="69" t="str">
        <f ca="1">IF(A45="","",IF(AND(ISNUMBER('Trust - Frontsheet'!AR46),'Trust - Frontsheet'!AR46&gt;1),"Non-Registered Nursing Associates Avg Night Fill rate &gt; 100%",""))</f>
        <v/>
      </c>
      <c r="M45" s="69" t="str">
        <f ca="1">IF(A45="","",IF(AND(ISNUMBER('Trust - Frontsheet'!AS46),'Trust - Frontsheet'!AS46&gt;1),"Registered Allied Health Professionals Avg Fill rate &gt; 100%",""))</f>
        <v/>
      </c>
      <c r="N45" s="69" t="str">
        <f ca="1">IF(A45="","",IF(AND(ISNUMBER('Trust - Frontsheet'!AT46),'Trust - Frontsheet'!AT46&gt;1),"Non-Registered Allied Health Professionals Avg Fill rate &gt; 100%",""))</f>
        <v/>
      </c>
      <c r="O45" s="69"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9"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9"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9"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9"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69" t="str">
        <f ca="1">IF('Trust - Frontsheet'!A48="","",'Trust - Frontsheet'!A48)</f>
        <v/>
      </c>
      <c r="B46" s="69" t="str">
        <f ca="1">IF('Trust - Frontsheet'!A48="","",'Trust - Frontsheet'!D48)</f>
        <v/>
      </c>
      <c r="C46" s="69" t="str">
        <f ca="1">IF(VLOOKUP(A46,'Trust - Frontsheet'!$A$16:$AC$215,5,0)="","",VLOOKUP(A46,'Trust - Frontsheet'!$A$16:$AC$216,5,0))</f>
        <v/>
      </c>
      <c r="D46" s="69" t="str">
        <f ca="1">IF(VLOOKUP(A46,'Trust - Frontsheet'!$A$16:$AC$215,6,0)="","",VLOOKUP(A46,'Trust - Frontsheet'!$A$16:$AC$216,6,0))</f>
        <v/>
      </c>
      <c r="E46" s="69" t="str">
        <f ca="1">IF(A46="","",IF(AND('Trust - Frontsheet'!AK47&gt;1,ISNUMBER('Trust - Frontsheet'!AK47)),"Registered Nurses/Midwives Avg Day Fill rate &gt; 100%",""))</f>
        <v/>
      </c>
      <c r="F46" s="69" t="str">
        <f ca="1">IF(A46="","",IF(AND(ISNUMBER('Trust - Frontsheet'!AL47),'Trust - Frontsheet'!AL47&gt;1),"Non-Registered Nurses/Midwives Avg Day Fill rate &gt; 100%",""))</f>
        <v/>
      </c>
      <c r="G46" s="69" t="str">
        <f ca="1">IF(A46="","",IF(AND(ISNUMBER('Trust - Frontsheet'!AM47),'Trust - Frontsheet'!AM47&gt;1),"Registered Nursing Associates Day Fill rate &gt; 100%",""))</f>
        <v/>
      </c>
      <c r="H46" s="69" t="str">
        <f ca="1">IF(A46="","",IF(AND(ISNUMBER('Trust - Frontsheet'!AN47),'Trust - Frontsheet'!AN47&gt;1),"Non-Registered Nursing Associates Day Fill rate &gt; 100%",""))</f>
        <v/>
      </c>
      <c r="I46" s="69" t="str">
        <f ca="1">IF(A46="","",IF(AND(ISNUMBER('Trust - Frontsheet'!AO47),'Trust - Frontsheet'!AO47&gt;1),"Registered Nurses/Midwives Avg Night Fill rate &gt; 100%",""))</f>
        <v/>
      </c>
      <c r="J46" s="69" t="str">
        <f ca="1">IF(A46="","",IF(AND(ISNUMBER('Trust - Frontsheet'!AP47),'Trust - Frontsheet'!AP47&gt;1),"Non-Registered Nurses/Midwives Avg Night Fill rate &gt;100%",""))</f>
        <v/>
      </c>
      <c r="K46" s="69" t="str">
        <f ca="1">IF(A46="","",IF(AND(ISNUMBER('Trust - Frontsheet'!AQ47),'Trust - Frontsheet'!AQ47&gt;1),"Registered Nursing Associates Avg Night Fill rate 100%",""))</f>
        <v/>
      </c>
      <c r="L46" s="69" t="str">
        <f ca="1">IF(A46="","",IF(AND(ISNUMBER('Trust - Frontsheet'!AR47),'Trust - Frontsheet'!AR47&gt;1),"Non-Registered Nursing Associates Avg Night Fill rate &gt; 100%",""))</f>
        <v/>
      </c>
      <c r="M46" s="69" t="str">
        <f ca="1">IF(A46="","",IF(AND(ISNUMBER('Trust - Frontsheet'!AS47),'Trust - Frontsheet'!AS47&gt;1),"Registered Allied Health Professionals Avg Fill rate &gt; 100%",""))</f>
        <v/>
      </c>
      <c r="N46" s="69" t="str">
        <f ca="1">IF(A46="","",IF(AND(ISNUMBER('Trust - Frontsheet'!AT47),'Trust - Frontsheet'!AT47&gt;1),"Non-Registered Allied Health Professionals Avg Fill rate &gt; 100%",""))</f>
        <v/>
      </c>
      <c r="O46" s="69"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9"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9"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9"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9"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69" t="str">
        <f ca="1">IF('Trust - Frontsheet'!A49="","",'Trust - Frontsheet'!A49)</f>
        <v/>
      </c>
      <c r="B47" s="69" t="str">
        <f ca="1">IF('Trust - Frontsheet'!A49="","",'Trust - Frontsheet'!D49)</f>
        <v/>
      </c>
      <c r="C47" s="69" t="str">
        <f ca="1">IF(VLOOKUP(A47,'Trust - Frontsheet'!$A$16:$AC$215,5,0)="","",VLOOKUP(A47,'Trust - Frontsheet'!$A$16:$AC$216,5,0))</f>
        <v/>
      </c>
      <c r="D47" s="69" t="str">
        <f ca="1">IF(VLOOKUP(A47,'Trust - Frontsheet'!$A$16:$AC$215,6,0)="","",VLOOKUP(A47,'Trust - Frontsheet'!$A$16:$AC$216,6,0))</f>
        <v/>
      </c>
      <c r="E47" s="69" t="str">
        <f ca="1">IF(A47="","",IF(AND('Trust - Frontsheet'!AK48&gt;1,ISNUMBER('Trust - Frontsheet'!AK48)),"Registered Nurses/Midwives Avg Day Fill rate &gt; 100%",""))</f>
        <v/>
      </c>
      <c r="F47" s="69" t="str">
        <f ca="1">IF(A47="","",IF(AND(ISNUMBER('Trust - Frontsheet'!AL48),'Trust - Frontsheet'!AL48&gt;1),"Non-Registered Nurses/Midwives Avg Day Fill rate &gt; 100%",""))</f>
        <v/>
      </c>
      <c r="G47" s="69" t="str">
        <f ca="1">IF(A47="","",IF(AND(ISNUMBER('Trust - Frontsheet'!AM48),'Trust - Frontsheet'!AM48&gt;1),"Registered Nursing Associates Day Fill rate &gt; 100%",""))</f>
        <v/>
      </c>
      <c r="H47" s="69" t="str">
        <f ca="1">IF(A47="","",IF(AND(ISNUMBER('Trust - Frontsheet'!AN48),'Trust - Frontsheet'!AN48&gt;1),"Non-Registered Nursing Associates Day Fill rate &gt; 100%",""))</f>
        <v/>
      </c>
      <c r="I47" s="69" t="str">
        <f ca="1">IF(A47="","",IF(AND(ISNUMBER('Trust - Frontsheet'!AO48),'Trust - Frontsheet'!AO48&gt;1),"Registered Nurses/Midwives Avg Night Fill rate &gt; 100%",""))</f>
        <v/>
      </c>
      <c r="J47" s="69" t="str">
        <f ca="1">IF(A47="","",IF(AND(ISNUMBER('Trust - Frontsheet'!AP48),'Trust - Frontsheet'!AP48&gt;1),"Non-Registered Nurses/Midwives Avg Night Fill rate &gt;100%",""))</f>
        <v/>
      </c>
      <c r="K47" s="69" t="str">
        <f ca="1">IF(A47="","",IF(AND(ISNUMBER('Trust - Frontsheet'!AQ48),'Trust - Frontsheet'!AQ48&gt;1),"Registered Nursing Associates Avg Night Fill rate 100%",""))</f>
        <v/>
      </c>
      <c r="L47" s="69" t="str">
        <f ca="1">IF(A47="","",IF(AND(ISNUMBER('Trust - Frontsheet'!AR48),'Trust - Frontsheet'!AR48&gt;1),"Non-Registered Nursing Associates Avg Night Fill rate &gt; 100%",""))</f>
        <v/>
      </c>
      <c r="M47" s="69" t="str">
        <f ca="1">IF(A47="","",IF(AND(ISNUMBER('Trust - Frontsheet'!AS48),'Trust - Frontsheet'!AS48&gt;1),"Registered Allied Health Professionals Avg Fill rate &gt; 100%",""))</f>
        <v/>
      </c>
      <c r="N47" s="69" t="str">
        <f ca="1">IF(A47="","",IF(AND(ISNUMBER('Trust - Frontsheet'!AT48),'Trust - Frontsheet'!AT48&gt;1),"Non-Registered Allied Health Professionals Avg Fill rate &gt; 100%",""))</f>
        <v/>
      </c>
      <c r="O47" s="69"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9"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9"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9"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9"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69" t="str">
        <f ca="1">IF('Trust - Frontsheet'!A50="","",'Trust - Frontsheet'!A50)</f>
        <v/>
      </c>
      <c r="B48" s="69" t="str">
        <f ca="1">IF('Trust - Frontsheet'!A50="","",'Trust - Frontsheet'!D50)</f>
        <v/>
      </c>
      <c r="C48" s="69" t="str">
        <f ca="1">IF(VLOOKUP(A48,'Trust - Frontsheet'!$A$16:$AC$215,5,0)="","",VLOOKUP(A48,'Trust - Frontsheet'!$A$16:$AC$216,5,0))</f>
        <v/>
      </c>
      <c r="D48" s="69" t="str">
        <f ca="1">IF(VLOOKUP(A48,'Trust - Frontsheet'!$A$16:$AC$215,6,0)="","",VLOOKUP(A48,'Trust - Frontsheet'!$A$16:$AC$216,6,0))</f>
        <v/>
      </c>
      <c r="E48" s="69" t="str">
        <f ca="1">IF(A48="","",IF(AND('Trust - Frontsheet'!AK49&gt;1,ISNUMBER('Trust - Frontsheet'!AK49)),"Registered Nurses/Midwives Avg Day Fill rate &gt; 100%",""))</f>
        <v/>
      </c>
      <c r="F48" s="69" t="str">
        <f ca="1">IF(A48="","",IF(AND(ISNUMBER('Trust - Frontsheet'!AL49),'Trust - Frontsheet'!AL49&gt;1),"Non-Registered Nurses/Midwives Avg Day Fill rate &gt; 100%",""))</f>
        <v/>
      </c>
      <c r="G48" s="69" t="str">
        <f ca="1">IF(A48="","",IF(AND(ISNUMBER('Trust - Frontsheet'!AM49),'Trust - Frontsheet'!AM49&gt;1),"Registered Nursing Associates Day Fill rate &gt; 100%",""))</f>
        <v/>
      </c>
      <c r="H48" s="69" t="str">
        <f ca="1">IF(A48="","",IF(AND(ISNUMBER('Trust - Frontsheet'!AN49),'Trust - Frontsheet'!AN49&gt;1),"Non-Registered Nursing Associates Day Fill rate &gt; 100%",""))</f>
        <v/>
      </c>
      <c r="I48" s="69" t="str">
        <f ca="1">IF(A48="","",IF(AND(ISNUMBER('Trust - Frontsheet'!AO49),'Trust - Frontsheet'!AO49&gt;1),"Registered Nurses/Midwives Avg Night Fill rate &gt; 100%",""))</f>
        <v/>
      </c>
      <c r="J48" s="69" t="str">
        <f ca="1">IF(A48="","",IF(AND(ISNUMBER('Trust - Frontsheet'!AP49),'Trust - Frontsheet'!AP49&gt;1),"Non-Registered Nurses/Midwives Avg Night Fill rate &gt;100%",""))</f>
        <v/>
      </c>
      <c r="K48" s="69" t="str">
        <f ca="1">IF(A48="","",IF(AND(ISNUMBER('Trust - Frontsheet'!AQ49),'Trust - Frontsheet'!AQ49&gt;1),"Registered Nursing Associates Avg Night Fill rate 100%",""))</f>
        <v/>
      </c>
      <c r="L48" s="69" t="str">
        <f ca="1">IF(A48="","",IF(AND(ISNUMBER('Trust - Frontsheet'!AR49),'Trust - Frontsheet'!AR49&gt;1),"Non-Registered Nursing Associates Avg Night Fill rate &gt; 100%",""))</f>
        <v/>
      </c>
      <c r="M48" s="69" t="str">
        <f ca="1">IF(A48="","",IF(AND(ISNUMBER('Trust - Frontsheet'!AS49),'Trust - Frontsheet'!AS49&gt;1),"Registered Allied Health Professionals Avg Fill rate &gt; 100%",""))</f>
        <v/>
      </c>
      <c r="N48" s="69" t="str">
        <f ca="1">IF(A48="","",IF(AND(ISNUMBER('Trust - Frontsheet'!AT49),'Trust - Frontsheet'!AT49&gt;1),"Non-Registered Allied Health Professionals Avg Fill rate &gt; 100%",""))</f>
        <v/>
      </c>
      <c r="O48" s="69"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9"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9"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9"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9"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69" t="str">
        <f ca="1">IF('Trust - Frontsheet'!A51="","",'Trust - Frontsheet'!A51)</f>
        <v/>
      </c>
      <c r="B49" s="69" t="str">
        <f ca="1">IF('Trust - Frontsheet'!A51="","",'Trust - Frontsheet'!D51)</f>
        <v/>
      </c>
      <c r="C49" s="69" t="str">
        <f ca="1">IF(VLOOKUP(A49,'Trust - Frontsheet'!$A$16:$AC$215,5,0)="","",VLOOKUP(A49,'Trust - Frontsheet'!$A$16:$AC$216,5,0))</f>
        <v/>
      </c>
      <c r="D49" s="69" t="str">
        <f ca="1">IF(VLOOKUP(A49,'Trust - Frontsheet'!$A$16:$AC$215,6,0)="","",VLOOKUP(A49,'Trust - Frontsheet'!$A$16:$AC$216,6,0))</f>
        <v/>
      </c>
      <c r="E49" s="69" t="str">
        <f ca="1">IF(A49="","",IF(AND('Trust - Frontsheet'!AK50&gt;1,ISNUMBER('Trust - Frontsheet'!AK50)),"Registered Nurses/Midwives Avg Day Fill rate &gt; 100%",""))</f>
        <v/>
      </c>
      <c r="F49" s="69" t="str">
        <f ca="1">IF(A49="","",IF(AND(ISNUMBER('Trust - Frontsheet'!AL50),'Trust - Frontsheet'!AL50&gt;1),"Non-Registered Nurses/Midwives Avg Day Fill rate &gt; 100%",""))</f>
        <v/>
      </c>
      <c r="G49" s="69" t="str">
        <f ca="1">IF(A49="","",IF(AND(ISNUMBER('Trust - Frontsheet'!AM50),'Trust - Frontsheet'!AM50&gt;1),"Registered Nursing Associates Day Fill rate &gt; 100%",""))</f>
        <v/>
      </c>
      <c r="H49" s="69" t="str">
        <f ca="1">IF(A49="","",IF(AND(ISNUMBER('Trust - Frontsheet'!AN50),'Trust - Frontsheet'!AN50&gt;1),"Non-Registered Nursing Associates Day Fill rate &gt; 100%",""))</f>
        <v/>
      </c>
      <c r="I49" s="69" t="str">
        <f ca="1">IF(A49="","",IF(AND(ISNUMBER('Trust - Frontsheet'!AO50),'Trust - Frontsheet'!AO50&gt;1),"Registered Nurses/Midwives Avg Night Fill rate &gt; 100%",""))</f>
        <v/>
      </c>
      <c r="J49" s="69" t="str">
        <f ca="1">IF(A49="","",IF(AND(ISNUMBER('Trust - Frontsheet'!AP50),'Trust - Frontsheet'!AP50&gt;1),"Non-Registered Nurses/Midwives Avg Night Fill rate &gt;100%",""))</f>
        <v/>
      </c>
      <c r="K49" s="69" t="str">
        <f ca="1">IF(A49="","",IF(AND(ISNUMBER('Trust - Frontsheet'!AQ50),'Trust - Frontsheet'!AQ50&gt;1),"Registered Nursing Associates Avg Night Fill rate 100%",""))</f>
        <v/>
      </c>
      <c r="L49" s="69" t="str">
        <f ca="1">IF(A49="","",IF(AND(ISNUMBER('Trust - Frontsheet'!AR50),'Trust - Frontsheet'!AR50&gt;1),"Non-Registered Nursing Associates Avg Night Fill rate &gt; 100%",""))</f>
        <v/>
      </c>
      <c r="M49" s="69" t="str">
        <f ca="1">IF(A49="","",IF(AND(ISNUMBER('Trust - Frontsheet'!AS50),'Trust - Frontsheet'!AS50&gt;1),"Registered Allied Health Professionals Avg Fill rate &gt; 100%",""))</f>
        <v/>
      </c>
      <c r="N49" s="69" t="str">
        <f ca="1">IF(A49="","",IF(AND(ISNUMBER('Trust - Frontsheet'!AT50),'Trust - Frontsheet'!AT50&gt;1),"Non-Registered Allied Health Professionals Avg Fill rate &gt; 100%",""))</f>
        <v/>
      </c>
      <c r="O49" s="69"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9"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9"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9"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9"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69" t="str">
        <f ca="1">IF('Trust - Frontsheet'!A52="","",'Trust - Frontsheet'!A52)</f>
        <v/>
      </c>
      <c r="B50" s="69" t="str">
        <f ca="1">IF('Trust - Frontsheet'!A52="","",'Trust - Frontsheet'!D52)</f>
        <v/>
      </c>
      <c r="C50" s="69" t="str">
        <f ca="1">IF(VLOOKUP(A50,'Trust - Frontsheet'!$A$16:$AC$215,5,0)="","",VLOOKUP(A50,'Trust - Frontsheet'!$A$16:$AC$216,5,0))</f>
        <v/>
      </c>
      <c r="D50" s="69" t="str">
        <f ca="1">IF(VLOOKUP(A50,'Trust - Frontsheet'!$A$16:$AC$215,6,0)="","",VLOOKUP(A50,'Trust - Frontsheet'!$A$16:$AC$216,6,0))</f>
        <v/>
      </c>
      <c r="E50" s="69" t="str">
        <f ca="1">IF(A50="","",IF(AND('Trust - Frontsheet'!AK51&gt;1,ISNUMBER('Trust - Frontsheet'!AK51)),"Registered Nurses/Midwives Avg Day Fill rate &gt; 100%",""))</f>
        <v/>
      </c>
      <c r="F50" s="69" t="str">
        <f ca="1">IF(A50="","",IF(AND(ISNUMBER('Trust - Frontsheet'!AL51),'Trust - Frontsheet'!AL51&gt;1),"Non-Registered Nurses/Midwives Avg Day Fill rate &gt; 100%",""))</f>
        <v/>
      </c>
      <c r="G50" s="69" t="str">
        <f ca="1">IF(A50="","",IF(AND(ISNUMBER('Trust - Frontsheet'!AM51),'Trust - Frontsheet'!AM51&gt;1),"Registered Nursing Associates Day Fill rate &gt; 100%",""))</f>
        <v/>
      </c>
      <c r="H50" s="69" t="str">
        <f ca="1">IF(A50="","",IF(AND(ISNUMBER('Trust - Frontsheet'!AN51),'Trust - Frontsheet'!AN51&gt;1),"Non-Registered Nursing Associates Day Fill rate &gt; 100%",""))</f>
        <v/>
      </c>
      <c r="I50" s="69" t="str">
        <f ca="1">IF(A50="","",IF(AND(ISNUMBER('Trust - Frontsheet'!AO51),'Trust - Frontsheet'!AO51&gt;1),"Registered Nurses/Midwives Avg Night Fill rate &gt; 100%",""))</f>
        <v/>
      </c>
      <c r="J50" s="69" t="str">
        <f ca="1">IF(A50="","",IF(AND(ISNUMBER('Trust - Frontsheet'!AP51),'Trust - Frontsheet'!AP51&gt;1),"Non-Registered Nurses/Midwives Avg Night Fill rate &gt;100%",""))</f>
        <v/>
      </c>
      <c r="K50" s="69" t="str">
        <f ca="1">IF(A50="","",IF(AND(ISNUMBER('Trust - Frontsheet'!AQ51),'Trust - Frontsheet'!AQ51&gt;1),"Registered Nursing Associates Avg Night Fill rate 100%",""))</f>
        <v/>
      </c>
      <c r="L50" s="69" t="str">
        <f ca="1">IF(A50="","",IF(AND(ISNUMBER('Trust - Frontsheet'!AR51),'Trust - Frontsheet'!AR51&gt;1),"Non-Registered Nursing Associates Avg Night Fill rate &gt; 100%",""))</f>
        <v/>
      </c>
      <c r="M50" s="69" t="str">
        <f ca="1">IF(A50="","",IF(AND(ISNUMBER('Trust - Frontsheet'!AS51),'Trust - Frontsheet'!AS51&gt;1),"Registered Allied Health Professionals Avg Fill rate &gt; 100%",""))</f>
        <v/>
      </c>
      <c r="N50" s="69" t="str">
        <f ca="1">IF(A50="","",IF(AND(ISNUMBER('Trust - Frontsheet'!AT51),'Trust - Frontsheet'!AT51&gt;1),"Non-Registered Allied Health Professionals Avg Fill rate &gt; 100%",""))</f>
        <v/>
      </c>
      <c r="O50" s="69"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9"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9"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9"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9"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69" t="str">
        <f ca="1">IF('Trust - Frontsheet'!A53="","",'Trust - Frontsheet'!A53)</f>
        <v/>
      </c>
      <c r="B51" s="69" t="str">
        <f ca="1">IF('Trust - Frontsheet'!A53="","",'Trust - Frontsheet'!D53)</f>
        <v/>
      </c>
      <c r="C51" s="69" t="str">
        <f ca="1">IF(VLOOKUP(A51,'Trust - Frontsheet'!$A$16:$AC$215,5,0)="","",VLOOKUP(A51,'Trust - Frontsheet'!$A$16:$AC$216,5,0))</f>
        <v/>
      </c>
      <c r="D51" s="69" t="str">
        <f ca="1">IF(VLOOKUP(A51,'Trust - Frontsheet'!$A$16:$AC$215,6,0)="","",VLOOKUP(A51,'Trust - Frontsheet'!$A$16:$AC$216,6,0))</f>
        <v/>
      </c>
      <c r="E51" s="69" t="str">
        <f ca="1">IF(A51="","",IF(AND('Trust - Frontsheet'!AK52&gt;1,ISNUMBER('Trust - Frontsheet'!AK52)),"Registered Nurses/Midwives Avg Day Fill rate &gt; 100%",""))</f>
        <v/>
      </c>
      <c r="F51" s="69" t="str">
        <f ca="1">IF(A51="","",IF(AND(ISNUMBER('Trust - Frontsheet'!AL52),'Trust - Frontsheet'!AL52&gt;1),"Non-Registered Nurses/Midwives Avg Day Fill rate &gt; 100%",""))</f>
        <v/>
      </c>
      <c r="G51" s="69" t="str">
        <f ca="1">IF(A51="","",IF(AND(ISNUMBER('Trust - Frontsheet'!AM52),'Trust - Frontsheet'!AM52&gt;1),"Registered Nursing Associates Day Fill rate &gt; 100%",""))</f>
        <v/>
      </c>
      <c r="H51" s="69" t="str">
        <f ca="1">IF(A51="","",IF(AND(ISNUMBER('Trust - Frontsheet'!AN52),'Trust - Frontsheet'!AN52&gt;1),"Non-Registered Nursing Associates Day Fill rate &gt; 100%",""))</f>
        <v/>
      </c>
      <c r="I51" s="69" t="str">
        <f ca="1">IF(A51="","",IF(AND(ISNUMBER('Trust - Frontsheet'!AO52),'Trust - Frontsheet'!AO52&gt;1),"Registered Nurses/Midwives Avg Night Fill rate &gt; 100%",""))</f>
        <v/>
      </c>
      <c r="J51" s="69" t="str">
        <f ca="1">IF(A51="","",IF(AND(ISNUMBER('Trust - Frontsheet'!AP52),'Trust - Frontsheet'!AP52&gt;1),"Non-Registered Nurses/Midwives Avg Night Fill rate &gt;100%",""))</f>
        <v/>
      </c>
      <c r="K51" s="69" t="str">
        <f ca="1">IF(A51="","",IF(AND(ISNUMBER('Trust - Frontsheet'!AQ52),'Trust - Frontsheet'!AQ52&gt;1),"Registered Nursing Associates Avg Night Fill rate 100%",""))</f>
        <v/>
      </c>
      <c r="L51" s="69" t="str">
        <f ca="1">IF(A51="","",IF(AND(ISNUMBER('Trust - Frontsheet'!AR52),'Trust - Frontsheet'!AR52&gt;1),"Non-Registered Nursing Associates Avg Night Fill rate &gt; 100%",""))</f>
        <v/>
      </c>
      <c r="M51" s="69" t="str">
        <f ca="1">IF(A51="","",IF(AND(ISNUMBER('Trust - Frontsheet'!AS52),'Trust - Frontsheet'!AS52&gt;1),"Registered Allied Health Professionals Avg Fill rate &gt; 100%",""))</f>
        <v/>
      </c>
      <c r="N51" s="69" t="str">
        <f ca="1">IF(A51="","",IF(AND(ISNUMBER('Trust - Frontsheet'!AT52),'Trust - Frontsheet'!AT52&gt;1),"Non-Registered Allied Health Professionals Avg Fill rate &gt; 100%",""))</f>
        <v/>
      </c>
      <c r="O51" s="69"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9"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9"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9"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9"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69" t="str">
        <f ca="1">IF('Trust - Frontsheet'!A54="","",'Trust - Frontsheet'!A54)</f>
        <v/>
      </c>
      <c r="B52" s="69" t="str">
        <f ca="1">IF('Trust - Frontsheet'!A54="","",'Trust - Frontsheet'!D54)</f>
        <v/>
      </c>
      <c r="C52" s="69" t="str">
        <f ca="1">IF(VLOOKUP(A52,'Trust - Frontsheet'!$A$16:$AC$215,5,0)="","",VLOOKUP(A52,'Trust - Frontsheet'!$A$16:$AC$216,5,0))</f>
        <v/>
      </c>
      <c r="D52" s="69" t="str">
        <f ca="1">IF(VLOOKUP(A52,'Trust - Frontsheet'!$A$16:$AC$215,6,0)="","",VLOOKUP(A52,'Trust - Frontsheet'!$A$16:$AC$216,6,0))</f>
        <v/>
      </c>
      <c r="E52" s="69" t="str">
        <f ca="1">IF(A52="","",IF(AND('Trust - Frontsheet'!AK53&gt;1,ISNUMBER('Trust - Frontsheet'!AK53)),"Registered Nurses/Midwives Avg Day Fill rate &gt; 100%",""))</f>
        <v/>
      </c>
      <c r="F52" s="69" t="str">
        <f ca="1">IF(A52="","",IF(AND(ISNUMBER('Trust - Frontsheet'!AL53),'Trust - Frontsheet'!AL53&gt;1),"Non-Registered Nurses/Midwives Avg Day Fill rate &gt; 100%",""))</f>
        <v/>
      </c>
      <c r="G52" s="69" t="str">
        <f ca="1">IF(A52="","",IF(AND(ISNUMBER('Trust - Frontsheet'!AM53),'Trust - Frontsheet'!AM53&gt;1),"Registered Nursing Associates Day Fill rate &gt; 100%",""))</f>
        <v/>
      </c>
      <c r="H52" s="69" t="str">
        <f ca="1">IF(A52="","",IF(AND(ISNUMBER('Trust - Frontsheet'!AN53),'Trust - Frontsheet'!AN53&gt;1),"Non-Registered Nursing Associates Day Fill rate &gt; 100%",""))</f>
        <v/>
      </c>
      <c r="I52" s="69" t="str">
        <f ca="1">IF(A52="","",IF(AND(ISNUMBER('Trust - Frontsheet'!AO53),'Trust - Frontsheet'!AO53&gt;1),"Registered Nurses/Midwives Avg Night Fill rate &gt; 100%",""))</f>
        <v/>
      </c>
      <c r="J52" s="69" t="str">
        <f ca="1">IF(A52="","",IF(AND(ISNUMBER('Trust - Frontsheet'!AP53),'Trust - Frontsheet'!AP53&gt;1),"Non-Registered Nurses/Midwives Avg Night Fill rate &gt;100%",""))</f>
        <v/>
      </c>
      <c r="K52" s="69" t="str">
        <f ca="1">IF(A52="","",IF(AND(ISNUMBER('Trust - Frontsheet'!AQ53),'Trust - Frontsheet'!AQ53&gt;1),"Registered Nursing Associates Avg Night Fill rate 100%",""))</f>
        <v/>
      </c>
      <c r="L52" s="69" t="str">
        <f ca="1">IF(A52="","",IF(AND(ISNUMBER('Trust - Frontsheet'!AR53),'Trust - Frontsheet'!AR53&gt;1),"Non-Registered Nursing Associates Avg Night Fill rate &gt; 100%",""))</f>
        <v/>
      </c>
      <c r="M52" s="69" t="str">
        <f ca="1">IF(A52="","",IF(AND(ISNUMBER('Trust - Frontsheet'!AS53),'Trust - Frontsheet'!AS53&gt;1),"Registered Allied Health Professionals Avg Fill rate &gt; 100%",""))</f>
        <v/>
      </c>
      <c r="N52" s="69" t="str">
        <f ca="1">IF(A52="","",IF(AND(ISNUMBER('Trust - Frontsheet'!AT53),'Trust - Frontsheet'!AT53&gt;1),"Non-Registered Allied Health Professionals Avg Fill rate &gt; 100%",""))</f>
        <v/>
      </c>
      <c r="O52" s="69"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9"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9"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9"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9"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69" t="str">
        <f ca="1">IF('Trust - Frontsheet'!A55="","",'Trust - Frontsheet'!A55)</f>
        <v/>
      </c>
      <c r="B53" s="69" t="str">
        <f ca="1">IF('Trust - Frontsheet'!A55="","",'Trust - Frontsheet'!D55)</f>
        <v/>
      </c>
      <c r="C53" s="69" t="str">
        <f ca="1">IF(VLOOKUP(A53,'Trust - Frontsheet'!$A$16:$AC$215,5,0)="","",VLOOKUP(A53,'Trust - Frontsheet'!$A$16:$AC$216,5,0))</f>
        <v/>
      </c>
      <c r="D53" s="69" t="str">
        <f ca="1">IF(VLOOKUP(A53,'Trust - Frontsheet'!$A$16:$AC$215,6,0)="","",VLOOKUP(A53,'Trust - Frontsheet'!$A$16:$AC$216,6,0))</f>
        <v/>
      </c>
      <c r="E53" s="69" t="str">
        <f ca="1">IF(A53="","",IF(AND('Trust - Frontsheet'!AK54&gt;1,ISNUMBER('Trust - Frontsheet'!AK54)),"Registered Nurses/Midwives Avg Day Fill rate &gt; 100%",""))</f>
        <v/>
      </c>
      <c r="F53" s="69" t="str">
        <f ca="1">IF(A53="","",IF(AND(ISNUMBER('Trust - Frontsheet'!AL54),'Trust - Frontsheet'!AL54&gt;1),"Non-Registered Nurses/Midwives Avg Day Fill rate &gt; 100%",""))</f>
        <v/>
      </c>
      <c r="G53" s="69" t="str">
        <f ca="1">IF(A53="","",IF(AND(ISNUMBER('Trust - Frontsheet'!AM54),'Trust - Frontsheet'!AM54&gt;1),"Registered Nursing Associates Day Fill rate &gt; 100%",""))</f>
        <v/>
      </c>
      <c r="H53" s="69" t="str">
        <f ca="1">IF(A53="","",IF(AND(ISNUMBER('Trust - Frontsheet'!AN54),'Trust - Frontsheet'!AN54&gt;1),"Non-Registered Nursing Associates Day Fill rate &gt; 100%",""))</f>
        <v/>
      </c>
      <c r="I53" s="69" t="str">
        <f ca="1">IF(A53="","",IF(AND(ISNUMBER('Trust - Frontsheet'!AO54),'Trust - Frontsheet'!AO54&gt;1),"Registered Nurses/Midwives Avg Night Fill rate &gt; 100%",""))</f>
        <v/>
      </c>
      <c r="J53" s="69" t="str">
        <f ca="1">IF(A53="","",IF(AND(ISNUMBER('Trust - Frontsheet'!AP54),'Trust - Frontsheet'!AP54&gt;1),"Non-Registered Nurses/Midwives Avg Night Fill rate &gt;100%",""))</f>
        <v/>
      </c>
      <c r="K53" s="69" t="str">
        <f ca="1">IF(A53="","",IF(AND(ISNUMBER('Trust - Frontsheet'!AQ54),'Trust - Frontsheet'!AQ54&gt;1),"Registered Nursing Associates Avg Night Fill rate 100%",""))</f>
        <v/>
      </c>
      <c r="L53" s="69" t="str">
        <f ca="1">IF(A53="","",IF(AND(ISNUMBER('Trust - Frontsheet'!AR54),'Trust - Frontsheet'!AR54&gt;1),"Non-Registered Nursing Associates Avg Night Fill rate &gt; 100%",""))</f>
        <v/>
      </c>
      <c r="M53" s="69" t="str">
        <f ca="1">IF(A53="","",IF(AND(ISNUMBER('Trust - Frontsheet'!AS54),'Trust - Frontsheet'!AS54&gt;1),"Registered Allied Health Professionals Avg Fill rate &gt; 100%",""))</f>
        <v/>
      </c>
      <c r="N53" s="69" t="str">
        <f ca="1">IF(A53="","",IF(AND(ISNUMBER('Trust - Frontsheet'!AT54),'Trust - Frontsheet'!AT54&gt;1),"Non-Registered Allied Health Professionals Avg Fill rate &gt; 100%",""))</f>
        <v/>
      </c>
      <c r="O53" s="69"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9"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9"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9"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9"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69" t="str">
        <f ca="1">IF('Trust - Frontsheet'!A56="","",'Trust - Frontsheet'!A56)</f>
        <v/>
      </c>
      <c r="B54" s="69" t="str">
        <f ca="1">IF('Trust - Frontsheet'!A56="","",'Trust - Frontsheet'!D56)</f>
        <v/>
      </c>
      <c r="C54" s="69" t="str">
        <f ca="1">IF(VLOOKUP(A54,'Trust - Frontsheet'!$A$16:$AC$215,5,0)="","",VLOOKUP(A54,'Trust - Frontsheet'!$A$16:$AC$216,5,0))</f>
        <v/>
      </c>
      <c r="D54" s="69" t="str">
        <f ca="1">IF(VLOOKUP(A54,'Trust - Frontsheet'!$A$16:$AC$215,6,0)="","",VLOOKUP(A54,'Trust - Frontsheet'!$A$16:$AC$216,6,0))</f>
        <v/>
      </c>
      <c r="E54" s="69" t="str">
        <f ca="1">IF(A54="","",IF(AND('Trust - Frontsheet'!AK55&gt;1,ISNUMBER('Trust - Frontsheet'!AK55)),"Registered Nurses/Midwives Avg Day Fill rate &gt; 100%",""))</f>
        <v/>
      </c>
      <c r="F54" s="69" t="str">
        <f ca="1">IF(A54="","",IF(AND(ISNUMBER('Trust - Frontsheet'!AL55),'Trust - Frontsheet'!AL55&gt;1),"Non-Registered Nurses/Midwives Avg Day Fill rate &gt; 100%",""))</f>
        <v/>
      </c>
      <c r="G54" s="69" t="str">
        <f ca="1">IF(A54="","",IF(AND(ISNUMBER('Trust - Frontsheet'!AM55),'Trust - Frontsheet'!AM55&gt;1),"Registered Nursing Associates Day Fill rate &gt; 100%",""))</f>
        <v/>
      </c>
      <c r="H54" s="69" t="str">
        <f ca="1">IF(A54="","",IF(AND(ISNUMBER('Trust - Frontsheet'!AN55),'Trust - Frontsheet'!AN55&gt;1),"Non-Registered Nursing Associates Day Fill rate &gt; 100%",""))</f>
        <v/>
      </c>
      <c r="I54" s="69" t="str">
        <f ca="1">IF(A54="","",IF(AND(ISNUMBER('Trust - Frontsheet'!AO55),'Trust - Frontsheet'!AO55&gt;1),"Registered Nurses/Midwives Avg Night Fill rate &gt; 100%",""))</f>
        <v/>
      </c>
      <c r="J54" s="69" t="str">
        <f ca="1">IF(A54="","",IF(AND(ISNUMBER('Trust - Frontsheet'!AP55),'Trust - Frontsheet'!AP55&gt;1),"Non-Registered Nurses/Midwives Avg Night Fill rate &gt;100%",""))</f>
        <v/>
      </c>
      <c r="K54" s="69" t="str">
        <f ca="1">IF(A54="","",IF(AND(ISNUMBER('Trust - Frontsheet'!AQ55),'Trust - Frontsheet'!AQ55&gt;1),"Registered Nursing Associates Avg Night Fill rate 100%",""))</f>
        <v/>
      </c>
      <c r="L54" s="69" t="str">
        <f ca="1">IF(A54="","",IF(AND(ISNUMBER('Trust - Frontsheet'!AR55),'Trust - Frontsheet'!AR55&gt;1),"Non-Registered Nursing Associates Avg Night Fill rate &gt; 100%",""))</f>
        <v/>
      </c>
      <c r="M54" s="69" t="str">
        <f ca="1">IF(A54="","",IF(AND(ISNUMBER('Trust - Frontsheet'!AS55),'Trust - Frontsheet'!AS55&gt;1),"Registered Allied Health Professionals Avg Fill rate &gt; 100%",""))</f>
        <v/>
      </c>
      <c r="N54" s="69" t="str">
        <f ca="1">IF(A54="","",IF(AND(ISNUMBER('Trust - Frontsheet'!AT55),'Trust - Frontsheet'!AT55&gt;1),"Non-Registered Allied Health Professionals Avg Fill rate &gt; 100%",""))</f>
        <v/>
      </c>
      <c r="O54" s="69"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9"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9"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9"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9"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69" t="str">
        <f ca="1">IF('Trust - Frontsheet'!A57="","",'Trust - Frontsheet'!A57)</f>
        <v/>
      </c>
      <c r="B55" s="69" t="str">
        <f ca="1">IF('Trust - Frontsheet'!A57="","",'Trust - Frontsheet'!D57)</f>
        <v/>
      </c>
      <c r="C55" s="69" t="str">
        <f ca="1">IF(VLOOKUP(A55,'Trust - Frontsheet'!$A$16:$AC$215,5,0)="","",VLOOKUP(A55,'Trust - Frontsheet'!$A$16:$AC$216,5,0))</f>
        <v/>
      </c>
      <c r="D55" s="69" t="str">
        <f ca="1">IF(VLOOKUP(A55,'Trust - Frontsheet'!$A$16:$AC$215,6,0)="","",VLOOKUP(A55,'Trust - Frontsheet'!$A$16:$AC$216,6,0))</f>
        <v/>
      </c>
      <c r="E55" s="69" t="str">
        <f ca="1">IF(A55="","",IF(AND('Trust - Frontsheet'!AK56&gt;1,ISNUMBER('Trust - Frontsheet'!AK56)),"Registered Nurses/Midwives Avg Day Fill rate &gt; 100%",""))</f>
        <v/>
      </c>
      <c r="F55" s="69" t="str">
        <f ca="1">IF(A55="","",IF(AND(ISNUMBER('Trust - Frontsheet'!AL56),'Trust - Frontsheet'!AL56&gt;1),"Non-Registered Nurses/Midwives Avg Day Fill rate &gt; 100%",""))</f>
        <v/>
      </c>
      <c r="G55" s="69" t="str">
        <f ca="1">IF(A55="","",IF(AND(ISNUMBER('Trust - Frontsheet'!AM56),'Trust - Frontsheet'!AM56&gt;1),"Registered Nursing Associates Day Fill rate &gt; 100%",""))</f>
        <v/>
      </c>
      <c r="H55" s="69" t="str">
        <f ca="1">IF(A55="","",IF(AND(ISNUMBER('Trust - Frontsheet'!AN56),'Trust - Frontsheet'!AN56&gt;1),"Non-Registered Nursing Associates Day Fill rate &gt; 100%",""))</f>
        <v/>
      </c>
      <c r="I55" s="69" t="str">
        <f ca="1">IF(A55="","",IF(AND(ISNUMBER('Trust - Frontsheet'!AO56),'Trust - Frontsheet'!AO56&gt;1),"Registered Nurses/Midwives Avg Night Fill rate &gt; 100%",""))</f>
        <v/>
      </c>
      <c r="J55" s="69" t="str">
        <f ca="1">IF(A55="","",IF(AND(ISNUMBER('Trust - Frontsheet'!AP56),'Trust - Frontsheet'!AP56&gt;1),"Non-Registered Nurses/Midwives Avg Night Fill rate &gt;100%",""))</f>
        <v/>
      </c>
      <c r="K55" s="69" t="str">
        <f ca="1">IF(A55="","",IF(AND(ISNUMBER('Trust - Frontsheet'!AQ56),'Trust - Frontsheet'!AQ56&gt;1),"Registered Nursing Associates Avg Night Fill rate 100%",""))</f>
        <v/>
      </c>
      <c r="L55" s="69" t="str">
        <f ca="1">IF(A55="","",IF(AND(ISNUMBER('Trust - Frontsheet'!AR56),'Trust - Frontsheet'!AR56&gt;1),"Non-Registered Nursing Associates Avg Night Fill rate &gt; 100%",""))</f>
        <v/>
      </c>
      <c r="M55" s="69" t="str">
        <f ca="1">IF(A55="","",IF(AND(ISNUMBER('Trust - Frontsheet'!AS56),'Trust - Frontsheet'!AS56&gt;1),"Registered Allied Health Professionals Avg Fill rate &gt; 100%",""))</f>
        <v/>
      </c>
      <c r="N55" s="69" t="str">
        <f ca="1">IF(A55="","",IF(AND(ISNUMBER('Trust - Frontsheet'!AT56),'Trust - Frontsheet'!AT56&gt;1),"Non-Registered Allied Health Professionals Avg Fill rate &gt; 100%",""))</f>
        <v/>
      </c>
      <c r="O55" s="69"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9"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9"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9"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9"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69" t="str">
        <f ca="1">IF('Trust - Frontsheet'!A58="","",'Trust - Frontsheet'!A58)</f>
        <v/>
      </c>
      <c r="B56" s="69" t="str">
        <f ca="1">IF('Trust - Frontsheet'!A58="","",'Trust - Frontsheet'!D58)</f>
        <v/>
      </c>
      <c r="C56" s="69" t="str">
        <f ca="1">IF(VLOOKUP(A56,'Trust - Frontsheet'!$A$16:$AC$215,5,0)="","",VLOOKUP(A56,'Trust - Frontsheet'!$A$16:$AC$216,5,0))</f>
        <v/>
      </c>
      <c r="D56" s="69" t="str">
        <f ca="1">IF(VLOOKUP(A56,'Trust - Frontsheet'!$A$16:$AC$215,6,0)="","",VLOOKUP(A56,'Trust - Frontsheet'!$A$16:$AC$216,6,0))</f>
        <v/>
      </c>
      <c r="E56" s="69" t="str">
        <f ca="1">IF(A56="","",IF(AND('Trust - Frontsheet'!AK57&gt;1,ISNUMBER('Trust - Frontsheet'!AK57)),"Registered Nurses/Midwives Avg Day Fill rate &gt; 100%",""))</f>
        <v/>
      </c>
      <c r="F56" s="69" t="str">
        <f ca="1">IF(A56="","",IF(AND(ISNUMBER('Trust - Frontsheet'!AL57),'Trust - Frontsheet'!AL57&gt;1),"Non-Registered Nurses/Midwives Avg Day Fill rate &gt; 100%",""))</f>
        <v/>
      </c>
      <c r="G56" s="69" t="str">
        <f ca="1">IF(A56="","",IF(AND(ISNUMBER('Trust - Frontsheet'!AM57),'Trust - Frontsheet'!AM57&gt;1),"Registered Nursing Associates Day Fill rate &gt; 100%",""))</f>
        <v/>
      </c>
      <c r="H56" s="69" t="str">
        <f ca="1">IF(A56="","",IF(AND(ISNUMBER('Trust - Frontsheet'!AN57),'Trust - Frontsheet'!AN57&gt;1),"Non-Registered Nursing Associates Day Fill rate &gt; 100%",""))</f>
        <v/>
      </c>
      <c r="I56" s="69" t="str">
        <f ca="1">IF(A56="","",IF(AND(ISNUMBER('Trust - Frontsheet'!AO57),'Trust - Frontsheet'!AO57&gt;1),"Registered Nurses/Midwives Avg Night Fill rate &gt; 100%",""))</f>
        <v/>
      </c>
      <c r="J56" s="69" t="str">
        <f ca="1">IF(A56="","",IF(AND(ISNUMBER('Trust - Frontsheet'!AP57),'Trust - Frontsheet'!AP57&gt;1),"Non-Registered Nurses/Midwives Avg Night Fill rate &gt;100%",""))</f>
        <v/>
      </c>
      <c r="K56" s="69" t="str">
        <f ca="1">IF(A56="","",IF(AND(ISNUMBER('Trust - Frontsheet'!AQ57),'Trust - Frontsheet'!AQ57&gt;1),"Registered Nursing Associates Avg Night Fill rate 100%",""))</f>
        <v/>
      </c>
      <c r="L56" s="69" t="str">
        <f ca="1">IF(A56="","",IF(AND(ISNUMBER('Trust - Frontsheet'!AR57),'Trust - Frontsheet'!AR57&gt;1),"Non-Registered Nursing Associates Avg Night Fill rate &gt; 100%",""))</f>
        <v/>
      </c>
      <c r="M56" s="69" t="str">
        <f ca="1">IF(A56="","",IF(AND(ISNUMBER('Trust - Frontsheet'!AS57),'Trust - Frontsheet'!AS57&gt;1),"Registered Allied Health Professionals Avg Fill rate &gt; 100%",""))</f>
        <v/>
      </c>
      <c r="N56" s="69" t="str">
        <f ca="1">IF(A56="","",IF(AND(ISNUMBER('Trust - Frontsheet'!AT57),'Trust - Frontsheet'!AT57&gt;1),"Non-Registered Allied Health Professionals Avg Fill rate &gt; 100%",""))</f>
        <v/>
      </c>
      <c r="O56" s="69"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9"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9"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9"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9"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69" t="str">
        <f ca="1">IF('Trust - Frontsheet'!A59="","",'Trust - Frontsheet'!A59)</f>
        <v/>
      </c>
      <c r="B57" s="69" t="str">
        <f ca="1">IF('Trust - Frontsheet'!A59="","",'Trust - Frontsheet'!D59)</f>
        <v/>
      </c>
      <c r="C57" s="69" t="str">
        <f ca="1">IF(VLOOKUP(A57,'Trust - Frontsheet'!$A$16:$AC$215,5,0)="","",VLOOKUP(A57,'Trust - Frontsheet'!$A$16:$AC$216,5,0))</f>
        <v/>
      </c>
      <c r="D57" s="69" t="str">
        <f ca="1">IF(VLOOKUP(A57,'Trust - Frontsheet'!$A$16:$AC$215,6,0)="","",VLOOKUP(A57,'Trust - Frontsheet'!$A$16:$AC$216,6,0))</f>
        <v/>
      </c>
      <c r="E57" s="69" t="str">
        <f ca="1">IF(A57="","",IF(AND('Trust - Frontsheet'!AK58&gt;1,ISNUMBER('Trust - Frontsheet'!AK58)),"Registered Nurses/Midwives Avg Day Fill rate &gt; 100%",""))</f>
        <v/>
      </c>
      <c r="F57" s="69" t="str">
        <f ca="1">IF(A57="","",IF(AND(ISNUMBER('Trust - Frontsheet'!AL58),'Trust - Frontsheet'!AL58&gt;1),"Non-Registered Nurses/Midwives Avg Day Fill rate &gt; 100%",""))</f>
        <v/>
      </c>
      <c r="G57" s="69" t="str">
        <f ca="1">IF(A57="","",IF(AND(ISNUMBER('Trust - Frontsheet'!AM58),'Trust - Frontsheet'!AM58&gt;1),"Registered Nursing Associates Day Fill rate &gt; 100%",""))</f>
        <v/>
      </c>
      <c r="H57" s="69" t="str">
        <f ca="1">IF(A57="","",IF(AND(ISNUMBER('Trust - Frontsheet'!AN58),'Trust - Frontsheet'!AN58&gt;1),"Non-Registered Nursing Associates Day Fill rate &gt; 100%",""))</f>
        <v/>
      </c>
      <c r="I57" s="69" t="str">
        <f ca="1">IF(A57="","",IF(AND(ISNUMBER('Trust - Frontsheet'!AO58),'Trust - Frontsheet'!AO58&gt;1),"Registered Nurses/Midwives Avg Night Fill rate &gt; 100%",""))</f>
        <v/>
      </c>
      <c r="J57" s="69" t="str">
        <f ca="1">IF(A57="","",IF(AND(ISNUMBER('Trust - Frontsheet'!AP58),'Trust - Frontsheet'!AP58&gt;1),"Non-Registered Nurses/Midwives Avg Night Fill rate &gt;100%",""))</f>
        <v/>
      </c>
      <c r="K57" s="69" t="str">
        <f ca="1">IF(A57="","",IF(AND(ISNUMBER('Trust - Frontsheet'!AQ58),'Trust - Frontsheet'!AQ58&gt;1),"Registered Nursing Associates Avg Night Fill rate 100%",""))</f>
        <v/>
      </c>
      <c r="L57" s="69" t="str">
        <f ca="1">IF(A57="","",IF(AND(ISNUMBER('Trust - Frontsheet'!AR58),'Trust - Frontsheet'!AR58&gt;1),"Non-Registered Nursing Associates Avg Night Fill rate &gt; 100%",""))</f>
        <v/>
      </c>
      <c r="M57" s="69" t="str">
        <f ca="1">IF(A57="","",IF(AND(ISNUMBER('Trust - Frontsheet'!AS58),'Trust - Frontsheet'!AS58&gt;1),"Registered Allied Health Professionals Avg Fill rate &gt; 100%",""))</f>
        <v/>
      </c>
      <c r="N57" s="69" t="str">
        <f ca="1">IF(A57="","",IF(AND(ISNUMBER('Trust - Frontsheet'!AT58),'Trust - Frontsheet'!AT58&gt;1),"Non-Registered Allied Health Professionals Avg Fill rate &gt; 100%",""))</f>
        <v/>
      </c>
      <c r="O57" s="69"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9"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9"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9"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9"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69" t="str">
        <f ca="1">IF('Trust - Frontsheet'!A60="","",'Trust - Frontsheet'!A60)</f>
        <v/>
      </c>
      <c r="B58" s="69" t="str">
        <f ca="1">IF('Trust - Frontsheet'!A60="","",'Trust - Frontsheet'!D60)</f>
        <v/>
      </c>
      <c r="C58" s="69" t="str">
        <f ca="1">IF(VLOOKUP(A58,'Trust - Frontsheet'!$A$16:$AC$215,5,0)="","",VLOOKUP(A58,'Trust - Frontsheet'!$A$16:$AC$216,5,0))</f>
        <v/>
      </c>
      <c r="D58" s="69" t="str">
        <f ca="1">IF(VLOOKUP(A58,'Trust - Frontsheet'!$A$16:$AC$215,6,0)="","",VLOOKUP(A58,'Trust - Frontsheet'!$A$16:$AC$216,6,0))</f>
        <v/>
      </c>
      <c r="E58" s="69" t="str">
        <f ca="1">IF(A58="","",IF(AND('Trust - Frontsheet'!AK59&gt;1,ISNUMBER('Trust - Frontsheet'!AK59)),"Registered Nurses/Midwives Avg Day Fill rate &gt; 100%",""))</f>
        <v/>
      </c>
      <c r="F58" s="69" t="str">
        <f ca="1">IF(A58="","",IF(AND(ISNUMBER('Trust - Frontsheet'!AL59),'Trust - Frontsheet'!AL59&gt;1),"Non-Registered Nurses/Midwives Avg Day Fill rate &gt; 100%",""))</f>
        <v/>
      </c>
      <c r="G58" s="69" t="str">
        <f ca="1">IF(A58="","",IF(AND(ISNUMBER('Trust - Frontsheet'!AM59),'Trust - Frontsheet'!AM59&gt;1),"Registered Nursing Associates Day Fill rate &gt; 100%",""))</f>
        <v/>
      </c>
      <c r="H58" s="69" t="str">
        <f ca="1">IF(A58="","",IF(AND(ISNUMBER('Trust - Frontsheet'!AN59),'Trust - Frontsheet'!AN59&gt;1),"Non-Registered Nursing Associates Day Fill rate &gt; 100%",""))</f>
        <v/>
      </c>
      <c r="I58" s="69" t="str">
        <f ca="1">IF(A58="","",IF(AND(ISNUMBER('Trust - Frontsheet'!AO59),'Trust - Frontsheet'!AO59&gt;1),"Registered Nurses/Midwives Avg Night Fill rate &gt; 100%",""))</f>
        <v/>
      </c>
      <c r="J58" s="69" t="str">
        <f ca="1">IF(A58="","",IF(AND(ISNUMBER('Trust - Frontsheet'!AP59),'Trust - Frontsheet'!AP59&gt;1),"Non-Registered Nurses/Midwives Avg Night Fill rate &gt;100%",""))</f>
        <v/>
      </c>
      <c r="K58" s="69" t="str">
        <f ca="1">IF(A58="","",IF(AND(ISNUMBER('Trust - Frontsheet'!AQ59),'Trust - Frontsheet'!AQ59&gt;1),"Registered Nursing Associates Avg Night Fill rate 100%",""))</f>
        <v/>
      </c>
      <c r="L58" s="69" t="str">
        <f ca="1">IF(A58="","",IF(AND(ISNUMBER('Trust - Frontsheet'!AR59),'Trust - Frontsheet'!AR59&gt;1),"Non-Registered Nursing Associates Avg Night Fill rate &gt; 100%",""))</f>
        <v/>
      </c>
      <c r="M58" s="69" t="str">
        <f ca="1">IF(A58="","",IF(AND(ISNUMBER('Trust - Frontsheet'!AS59),'Trust - Frontsheet'!AS59&gt;1),"Registered Allied Health Professionals Avg Fill rate &gt; 100%",""))</f>
        <v/>
      </c>
      <c r="N58" s="69" t="str">
        <f ca="1">IF(A58="","",IF(AND(ISNUMBER('Trust - Frontsheet'!AT59),'Trust - Frontsheet'!AT59&gt;1),"Non-Registered Allied Health Professionals Avg Fill rate &gt; 100%",""))</f>
        <v/>
      </c>
      <c r="O58" s="69"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9"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9"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9"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9"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69" t="str">
        <f ca="1">IF('Trust - Frontsheet'!A61="","",'Trust - Frontsheet'!A61)</f>
        <v/>
      </c>
      <c r="B59" s="69" t="str">
        <f ca="1">IF('Trust - Frontsheet'!A61="","",'Trust - Frontsheet'!D61)</f>
        <v/>
      </c>
      <c r="C59" s="69" t="str">
        <f ca="1">IF(VLOOKUP(A59,'Trust - Frontsheet'!$A$16:$AC$215,5,0)="","",VLOOKUP(A59,'Trust - Frontsheet'!$A$16:$AC$216,5,0))</f>
        <v/>
      </c>
      <c r="D59" s="69" t="str">
        <f ca="1">IF(VLOOKUP(A59,'Trust - Frontsheet'!$A$16:$AC$215,6,0)="","",VLOOKUP(A59,'Trust - Frontsheet'!$A$16:$AC$216,6,0))</f>
        <v/>
      </c>
      <c r="E59" s="69" t="str">
        <f ca="1">IF(A59="","",IF(AND('Trust - Frontsheet'!AK60&gt;1,ISNUMBER('Trust - Frontsheet'!AK60)),"Registered Nurses/Midwives Avg Day Fill rate &gt; 100%",""))</f>
        <v/>
      </c>
      <c r="F59" s="69" t="str">
        <f ca="1">IF(A59="","",IF(AND(ISNUMBER('Trust - Frontsheet'!AL60),'Trust - Frontsheet'!AL60&gt;1),"Non-Registered Nurses/Midwives Avg Day Fill rate &gt; 100%",""))</f>
        <v/>
      </c>
      <c r="G59" s="69" t="str">
        <f ca="1">IF(A59="","",IF(AND(ISNUMBER('Trust - Frontsheet'!AM60),'Trust - Frontsheet'!AM60&gt;1),"Registered Nursing Associates Day Fill rate &gt; 100%",""))</f>
        <v/>
      </c>
      <c r="H59" s="69" t="str">
        <f ca="1">IF(A59="","",IF(AND(ISNUMBER('Trust - Frontsheet'!AN60),'Trust - Frontsheet'!AN60&gt;1),"Non-Registered Nursing Associates Day Fill rate &gt; 100%",""))</f>
        <v/>
      </c>
      <c r="I59" s="69" t="str">
        <f ca="1">IF(A59="","",IF(AND(ISNUMBER('Trust - Frontsheet'!AO60),'Trust - Frontsheet'!AO60&gt;1),"Registered Nurses/Midwives Avg Night Fill rate &gt; 100%",""))</f>
        <v/>
      </c>
      <c r="J59" s="69" t="str">
        <f ca="1">IF(A59="","",IF(AND(ISNUMBER('Trust - Frontsheet'!AP60),'Trust - Frontsheet'!AP60&gt;1),"Non-Registered Nurses/Midwives Avg Night Fill rate &gt;100%",""))</f>
        <v/>
      </c>
      <c r="K59" s="69" t="str">
        <f ca="1">IF(A59="","",IF(AND(ISNUMBER('Trust - Frontsheet'!AQ60),'Trust - Frontsheet'!AQ60&gt;1),"Registered Nursing Associates Avg Night Fill rate 100%",""))</f>
        <v/>
      </c>
      <c r="L59" s="69" t="str">
        <f ca="1">IF(A59="","",IF(AND(ISNUMBER('Trust - Frontsheet'!AR60),'Trust - Frontsheet'!AR60&gt;1),"Non-Registered Nursing Associates Avg Night Fill rate &gt; 100%",""))</f>
        <v/>
      </c>
      <c r="M59" s="69" t="str">
        <f ca="1">IF(A59="","",IF(AND(ISNUMBER('Trust - Frontsheet'!AS60),'Trust - Frontsheet'!AS60&gt;1),"Registered Allied Health Professionals Avg Fill rate &gt; 100%",""))</f>
        <v/>
      </c>
      <c r="N59" s="69" t="str">
        <f ca="1">IF(A59="","",IF(AND(ISNUMBER('Trust - Frontsheet'!AT60),'Trust - Frontsheet'!AT60&gt;1),"Non-Registered Allied Health Professionals Avg Fill rate &gt; 100%",""))</f>
        <v/>
      </c>
      <c r="O59" s="69"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9"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9"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9"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9"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69" t="str">
        <f ca="1">IF('Trust - Frontsheet'!A62="","",'Trust - Frontsheet'!A62)</f>
        <v/>
      </c>
      <c r="B60" s="69" t="str">
        <f ca="1">IF('Trust - Frontsheet'!A62="","",'Trust - Frontsheet'!D62)</f>
        <v/>
      </c>
      <c r="C60" s="69" t="str">
        <f ca="1">IF(VLOOKUP(A60,'Trust - Frontsheet'!$A$16:$AC$215,5,0)="","",VLOOKUP(A60,'Trust - Frontsheet'!$A$16:$AC$216,5,0))</f>
        <v/>
      </c>
      <c r="D60" s="69" t="str">
        <f ca="1">IF(VLOOKUP(A60,'Trust - Frontsheet'!$A$16:$AC$215,6,0)="","",VLOOKUP(A60,'Trust - Frontsheet'!$A$16:$AC$216,6,0))</f>
        <v/>
      </c>
      <c r="E60" s="69" t="str">
        <f ca="1">IF(A60="","",IF(AND('Trust - Frontsheet'!AK61&gt;1,ISNUMBER('Trust - Frontsheet'!AK61)),"Registered Nurses/Midwives Avg Day Fill rate &gt; 100%",""))</f>
        <v/>
      </c>
      <c r="F60" s="69" t="str">
        <f ca="1">IF(A60="","",IF(AND(ISNUMBER('Trust - Frontsheet'!AL61),'Trust - Frontsheet'!AL61&gt;1),"Non-Registered Nurses/Midwives Avg Day Fill rate &gt; 100%",""))</f>
        <v/>
      </c>
      <c r="G60" s="69" t="str">
        <f ca="1">IF(A60="","",IF(AND(ISNUMBER('Trust - Frontsheet'!AM61),'Trust - Frontsheet'!AM61&gt;1),"Registered Nursing Associates Day Fill rate &gt; 100%",""))</f>
        <v/>
      </c>
      <c r="H60" s="69" t="str">
        <f ca="1">IF(A60="","",IF(AND(ISNUMBER('Trust - Frontsheet'!AN61),'Trust - Frontsheet'!AN61&gt;1),"Non-Registered Nursing Associates Day Fill rate &gt; 100%",""))</f>
        <v/>
      </c>
      <c r="I60" s="69" t="str">
        <f ca="1">IF(A60="","",IF(AND(ISNUMBER('Trust - Frontsheet'!AO61),'Trust - Frontsheet'!AO61&gt;1),"Registered Nurses/Midwives Avg Night Fill rate &gt; 100%",""))</f>
        <v/>
      </c>
      <c r="J60" s="69" t="str">
        <f ca="1">IF(A60="","",IF(AND(ISNUMBER('Trust - Frontsheet'!AP61),'Trust - Frontsheet'!AP61&gt;1),"Non-Registered Nurses/Midwives Avg Night Fill rate &gt;100%",""))</f>
        <v/>
      </c>
      <c r="K60" s="69" t="str">
        <f ca="1">IF(A60="","",IF(AND(ISNUMBER('Trust - Frontsheet'!AQ61),'Trust - Frontsheet'!AQ61&gt;1),"Registered Nursing Associates Avg Night Fill rate 100%",""))</f>
        <v/>
      </c>
      <c r="L60" s="69" t="str">
        <f ca="1">IF(A60="","",IF(AND(ISNUMBER('Trust - Frontsheet'!AR61),'Trust - Frontsheet'!AR61&gt;1),"Non-Registered Nursing Associates Avg Night Fill rate &gt; 100%",""))</f>
        <v/>
      </c>
      <c r="M60" s="69" t="str">
        <f ca="1">IF(A60="","",IF(AND(ISNUMBER('Trust - Frontsheet'!AS61),'Trust - Frontsheet'!AS61&gt;1),"Registered Allied Health Professionals Avg Fill rate &gt; 100%",""))</f>
        <v/>
      </c>
      <c r="N60" s="69" t="str">
        <f ca="1">IF(A60="","",IF(AND(ISNUMBER('Trust - Frontsheet'!AT61),'Trust - Frontsheet'!AT61&gt;1),"Non-Registered Allied Health Professionals Avg Fill rate &gt; 100%",""))</f>
        <v/>
      </c>
      <c r="O60" s="69"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9"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9"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9"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9"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69" t="str">
        <f ca="1">IF('Trust - Frontsheet'!A63="","",'Trust - Frontsheet'!A63)</f>
        <v/>
      </c>
      <c r="B61" s="69" t="str">
        <f ca="1">IF('Trust - Frontsheet'!A63="","",'Trust - Frontsheet'!D63)</f>
        <v/>
      </c>
      <c r="C61" s="69" t="str">
        <f ca="1">IF(VLOOKUP(A61,'Trust - Frontsheet'!$A$16:$AC$215,5,0)="","",VLOOKUP(A61,'Trust - Frontsheet'!$A$16:$AC$216,5,0))</f>
        <v/>
      </c>
      <c r="D61" s="69" t="str">
        <f ca="1">IF(VLOOKUP(A61,'Trust - Frontsheet'!$A$16:$AC$215,6,0)="","",VLOOKUP(A61,'Trust - Frontsheet'!$A$16:$AC$216,6,0))</f>
        <v/>
      </c>
      <c r="E61" s="69" t="str">
        <f ca="1">IF(A61="","",IF(AND('Trust - Frontsheet'!AK62&gt;1,ISNUMBER('Trust - Frontsheet'!AK62)),"Registered Nurses/Midwives Avg Day Fill rate &gt; 100%",""))</f>
        <v/>
      </c>
      <c r="F61" s="69" t="str">
        <f ca="1">IF(A61="","",IF(AND(ISNUMBER('Trust - Frontsheet'!AL62),'Trust - Frontsheet'!AL62&gt;1),"Non-Registered Nurses/Midwives Avg Day Fill rate &gt; 100%",""))</f>
        <v/>
      </c>
      <c r="G61" s="69" t="str">
        <f ca="1">IF(A61="","",IF(AND(ISNUMBER('Trust - Frontsheet'!AM62),'Trust - Frontsheet'!AM62&gt;1),"Registered Nursing Associates Day Fill rate &gt; 100%",""))</f>
        <v/>
      </c>
      <c r="H61" s="69" t="str">
        <f ca="1">IF(A61="","",IF(AND(ISNUMBER('Trust - Frontsheet'!AN62),'Trust - Frontsheet'!AN62&gt;1),"Non-Registered Nursing Associates Day Fill rate &gt; 100%",""))</f>
        <v/>
      </c>
      <c r="I61" s="69" t="str">
        <f ca="1">IF(A61="","",IF(AND(ISNUMBER('Trust - Frontsheet'!AO62),'Trust - Frontsheet'!AO62&gt;1),"Registered Nurses/Midwives Avg Night Fill rate &gt; 100%",""))</f>
        <v/>
      </c>
      <c r="J61" s="69" t="str">
        <f ca="1">IF(A61="","",IF(AND(ISNUMBER('Trust - Frontsheet'!AP62),'Trust - Frontsheet'!AP62&gt;1),"Non-Registered Nurses/Midwives Avg Night Fill rate &gt;100%",""))</f>
        <v/>
      </c>
      <c r="K61" s="69" t="str">
        <f ca="1">IF(A61="","",IF(AND(ISNUMBER('Trust - Frontsheet'!AQ62),'Trust - Frontsheet'!AQ62&gt;1),"Registered Nursing Associates Avg Night Fill rate 100%",""))</f>
        <v/>
      </c>
      <c r="L61" s="69" t="str">
        <f ca="1">IF(A61="","",IF(AND(ISNUMBER('Trust - Frontsheet'!AR62),'Trust - Frontsheet'!AR62&gt;1),"Non-Registered Nursing Associates Avg Night Fill rate &gt; 100%",""))</f>
        <v/>
      </c>
      <c r="M61" s="69" t="str">
        <f ca="1">IF(A61="","",IF(AND(ISNUMBER('Trust - Frontsheet'!AS62),'Trust - Frontsheet'!AS62&gt;1),"Registered Allied Health Professionals Avg Fill rate &gt; 100%",""))</f>
        <v/>
      </c>
      <c r="N61" s="69" t="str">
        <f ca="1">IF(A61="","",IF(AND(ISNUMBER('Trust - Frontsheet'!AT62),'Trust - Frontsheet'!AT62&gt;1),"Non-Registered Allied Health Professionals Avg Fill rate &gt; 100%",""))</f>
        <v/>
      </c>
      <c r="O61" s="69"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9"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9"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9"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9"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69" t="str">
        <f ca="1">IF('Trust - Frontsheet'!A64="","",'Trust - Frontsheet'!A64)</f>
        <v/>
      </c>
      <c r="B62" s="69" t="str">
        <f ca="1">IF('Trust - Frontsheet'!A64="","",'Trust - Frontsheet'!D64)</f>
        <v/>
      </c>
      <c r="C62" s="69" t="str">
        <f ca="1">IF(VLOOKUP(A62,'Trust - Frontsheet'!$A$16:$AC$215,5,0)="","",VLOOKUP(A62,'Trust - Frontsheet'!$A$16:$AC$216,5,0))</f>
        <v/>
      </c>
      <c r="D62" s="69" t="str">
        <f ca="1">IF(VLOOKUP(A62,'Trust - Frontsheet'!$A$16:$AC$215,6,0)="","",VLOOKUP(A62,'Trust - Frontsheet'!$A$16:$AC$216,6,0))</f>
        <v/>
      </c>
      <c r="E62" s="69" t="str">
        <f ca="1">IF(A62="","",IF(AND('Trust - Frontsheet'!AK63&gt;1,ISNUMBER('Trust - Frontsheet'!AK63)),"Registered Nurses/Midwives Avg Day Fill rate &gt; 100%",""))</f>
        <v/>
      </c>
      <c r="F62" s="69" t="str">
        <f ca="1">IF(A62="","",IF(AND(ISNUMBER('Trust - Frontsheet'!AL63),'Trust - Frontsheet'!AL63&gt;1),"Non-Registered Nurses/Midwives Avg Day Fill rate &gt; 100%",""))</f>
        <v/>
      </c>
      <c r="G62" s="69" t="str">
        <f ca="1">IF(A62="","",IF(AND(ISNUMBER('Trust - Frontsheet'!AM63),'Trust - Frontsheet'!AM63&gt;1),"Registered Nursing Associates Day Fill rate &gt; 100%",""))</f>
        <v/>
      </c>
      <c r="H62" s="69" t="str">
        <f ca="1">IF(A62="","",IF(AND(ISNUMBER('Trust - Frontsheet'!AN63),'Trust - Frontsheet'!AN63&gt;1),"Non-Registered Nursing Associates Day Fill rate &gt; 100%",""))</f>
        <v/>
      </c>
      <c r="I62" s="69" t="str">
        <f ca="1">IF(A62="","",IF(AND(ISNUMBER('Trust - Frontsheet'!AO63),'Trust - Frontsheet'!AO63&gt;1),"Registered Nurses/Midwives Avg Night Fill rate &gt; 100%",""))</f>
        <v/>
      </c>
      <c r="J62" s="69" t="str">
        <f ca="1">IF(A62="","",IF(AND(ISNUMBER('Trust - Frontsheet'!AP63),'Trust - Frontsheet'!AP63&gt;1),"Non-Registered Nurses/Midwives Avg Night Fill rate &gt;100%",""))</f>
        <v/>
      </c>
      <c r="K62" s="69" t="str">
        <f ca="1">IF(A62="","",IF(AND(ISNUMBER('Trust - Frontsheet'!AQ63),'Trust - Frontsheet'!AQ63&gt;1),"Registered Nursing Associates Avg Night Fill rate 100%",""))</f>
        <v/>
      </c>
      <c r="L62" s="69" t="str">
        <f ca="1">IF(A62="","",IF(AND(ISNUMBER('Trust - Frontsheet'!AR63),'Trust - Frontsheet'!AR63&gt;1),"Non-Registered Nursing Associates Avg Night Fill rate &gt; 100%",""))</f>
        <v/>
      </c>
      <c r="M62" s="69" t="str">
        <f ca="1">IF(A62="","",IF(AND(ISNUMBER('Trust - Frontsheet'!AS63),'Trust - Frontsheet'!AS63&gt;1),"Registered Allied Health Professionals Avg Fill rate &gt; 100%",""))</f>
        <v/>
      </c>
      <c r="N62" s="69" t="str">
        <f ca="1">IF(A62="","",IF(AND(ISNUMBER('Trust - Frontsheet'!AT63),'Trust - Frontsheet'!AT63&gt;1),"Non-Registered Allied Health Professionals Avg Fill rate &gt; 100%",""))</f>
        <v/>
      </c>
      <c r="O62" s="69"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9"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9"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9"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9"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69" t="str">
        <f ca="1">IF('Trust - Frontsheet'!A65="","",'Trust - Frontsheet'!A65)</f>
        <v/>
      </c>
      <c r="B63" s="69" t="str">
        <f ca="1">IF('Trust - Frontsheet'!A65="","",'Trust - Frontsheet'!D65)</f>
        <v/>
      </c>
      <c r="C63" s="69" t="str">
        <f ca="1">IF(VLOOKUP(A63,'Trust - Frontsheet'!$A$16:$AC$215,5,0)="","",VLOOKUP(A63,'Trust - Frontsheet'!$A$16:$AC$216,5,0))</f>
        <v/>
      </c>
      <c r="D63" s="69" t="str">
        <f ca="1">IF(VLOOKUP(A63,'Trust - Frontsheet'!$A$16:$AC$215,6,0)="","",VLOOKUP(A63,'Trust - Frontsheet'!$A$16:$AC$216,6,0))</f>
        <v/>
      </c>
      <c r="E63" s="69" t="str">
        <f ca="1">IF(A63="","",IF(AND('Trust - Frontsheet'!AK64&gt;1,ISNUMBER('Trust - Frontsheet'!AK64)),"Registered Nurses/Midwives Avg Day Fill rate &gt; 100%",""))</f>
        <v/>
      </c>
      <c r="F63" s="69" t="str">
        <f ca="1">IF(A63="","",IF(AND(ISNUMBER('Trust - Frontsheet'!AL64),'Trust - Frontsheet'!AL64&gt;1),"Non-Registered Nurses/Midwives Avg Day Fill rate &gt; 100%",""))</f>
        <v/>
      </c>
      <c r="G63" s="69" t="str">
        <f ca="1">IF(A63="","",IF(AND(ISNUMBER('Trust - Frontsheet'!AM64),'Trust - Frontsheet'!AM64&gt;1),"Registered Nursing Associates Day Fill rate &gt; 100%",""))</f>
        <v/>
      </c>
      <c r="H63" s="69" t="str">
        <f ca="1">IF(A63="","",IF(AND(ISNUMBER('Trust - Frontsheet'!AN64),'Trust - Frontsheet'!AN64&gt;1),"Non-Registered Nursing Associates Day Fill rate &gt; 100%",""))</f>
        <v/>
      </c>
      <c r="I63" s="69" t="str">
        <f ca="1">IF(A63="","",IF(AND(ISNUMBER('Trust - Frontsheet'!AO64),'Trust - Frontsheet'!AO64&gt;1),"Registered Nurses/Midwives Avg Night Fill rate &gt; 100%",""))</f>
        <v/>
      </c>
      <c r="J63" s="69" t="str">
        <f ca="1">IF(A63="","",IF(AND(ISNUMBER('Trust - Frontsheet'!AP64),'Trust - Frontsheet'!AP64&gt;1),"Non-Registered Nurses/Midwives Avg Night Fill rate &gt;100%",""))</f>
        <v/>
      </c>
      <c r="K63" s="69" t="str">
        <f ca="1">IF(A63="","",IF(AND(ISNUMBER('Trust - Frontsheet'!AQ64),'Trust - Frontsheet'!AQ64&gt;1),"Registered Nursing Associates Avg Night Fill rate 100%",""))</f>
        <v/>
      </c>
      <c r="L63" s="69" t="str">
        <f ca="1">IF(A63="","",IF(AND(ISNUMBER('Trust - Frontsheet'!AR64),'Trust - Frontsheet'!AR64&gt;1),"Non-Registered Nursing Associates Avg Night Fill rate &gt; 100%",""))</f>
        <v/>
      </c>
      <c r="M63" s="69" t="str">
        <f ca="1">IF(A63="","",IF(AND(ISNUMBER('Trust - Frontsheet'!AS64),'Trust - Frontsheet'!AS64&gt;1),"Registered Allied Health Professionals Avg Fill rate &gt; 100%",""))</f>
        <v/>
      </c>
      <c r="N63" s="69" t="str">
        <f ca="1">IF(A63="","",IF(AND(ISNUMBER('Trust - Frontsheet'!AT64),'Trust - Frontsheet'!AT64&gt;1),"Non-Registered Allied Health Professionals Avg Fill rate &gt; 100%",""))</f>
        <v/>
      </c>
      <c r="O63" s="69"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9"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9"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9"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9"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69" t="str">
        <f ca="1">IF('Trust - Frontsheet'!A66="","",'Trust - Frontsheet'!A66)</f>
        <v/>
      </c>
      <c r="B64" s="69" t="str">
        <f ca="1">IF('Trust - Frontsheet'!A66="","",'Trust - Frontsheet'!D66)</f>
        <v/>
      </c>
      <c r="C64" s="69" t="str">
        <f ca="1">IF(VLOOKUP(A64,'Trust - Frontsheet'!$A$16:$AC$215,5,0)="","",VLOOKUP(A64,'Trust - Frontsheet'!$A$16:$AC$216,5,0))</f>
        <v/>
      </c>
      <c r="D64" s="69" t="str">
        <f ca="1">IF(VLOOKUP(A64,'Trust - Frontsheet'!$A$16:$AC$215,6,0)="","",VLOOKUP(A64,'Trust - Frontsheet'!$A$16:$AC$216,6,0))</f>
        <v/>
      </c>
      <c r="E64" s="69" t="str">
        <f ca="1">IF(A64="","",IF(AND('Trust - Frontsheet'!AK65&gt;1,ISNUMBER('Trust - Frontsheet'!AK65)),"Registered Nurses/Midwives Avg Day Fill rate &gt; 100%",""))</f>
        <v/>
      </c>
      <c r="F64" s="69" t="str">
        <f ca="1">IF(A64="","",IF(AND(ISNUMBER('Trust - Frontsheet'!AL65),'Trust - Frontsheet'!AL65&gt;1),"Non-Registered Nurses/Midwives Avg Day Fill rate &gt; 100%",""))</f>
        <v/>
      </c>
      <c r="G64" s="69" t="str">
        <f ca="1">IF(A64="","",IF(AND(ISNUMBER('Trust - Frontsheet'!AM65),'Trust - Frontsheet'!AM65&gt;1),"Registered Nursing Associates Day Fill rate &gt; 100%",""))</f>
        <v/>
      </c>
      <c r="H64" s="69" t="str">
        <f ca="1">IF(A64="","",IF(AND(ISNUMBER('Trust - Frontsheet'!AN65),'Trust - Frontsheet'!AN65&gt;1),"Non-Registered Nursing Associates Day Fill rate &gt; 100%",""))</f>
        <v/>
      </c>
      <c r="I64" s="69" t="str">
        <f ca="1">IF(A64="","",IF(AND(ISNUMBER('Trust - Frontsheet'!AO65),'Trust - Frontsheet'!AO65&gt;1),"Registered Nurses/Midwives Avg Night Fill rate &gt; 100%",""))</f>
        <v/>
      </c>
      <c r="J64" s="69" t="str">
        <f ca="1">IF(A64="","",IF(AND(ISNUMBER('Trust - Frontsheet'!AP65),'Trust - Frontsheet'!AP65&gt;1),"Non-Registered Nurses/Midwives Avg Night Fill rate &gt;100%",""))</f>
        <v/>
      </c>
      <c r="K64" s="69" t="str">
        <f ca="1">IF(A64="","",IF(AND(ISNUMBER('Trust - Frontsheet'!AQ65),'Trust - Frontsheet'!AQ65&gt;1),"Registered Nursing Associates Avg Night Fill rate 100%",""))</f>
        <v/>
      </c>
      <c r="L64" s="69" t="str">
        <f ca="1">IF(A64="","",IF(AND(ISNUMBER('Trust - Frontsheet'!AR65),'Trust - Frontsheet'!AR65&gt;1),"Non-Registered Nursing Associates Avg Night Fill rate &gt; 100%",""))</f>
        <v/>
      </c>
      <c r="M64" s="69" t="str">
        <f ca="1">IF(A64="","",IF(AND(ISNUMBER('Trust - Frontsheet'!AS65),'Trust - Frontsheet'!AS65&gt;1),"Registered Allied Health Professionals Avg Fill rate &gt; 100%",""))</f>
        <v/>
      </c>
      <c r="N64" s="69" t="str">
        <f ca="1">IF(A64="","",IF(AND(ISNUMBER('Trust - Frontsheet'!AT65),'Trust - Frontsheet'!AT65&gt;1),"Non-Registered Allied Health Professionals Avg Fill rate &gt; 100%",""))</f>
        <v/>
      </c>
      <c r="O64" s="69"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9"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9"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9"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9"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69" t="str">
        <f ca="1">IF('Trust - Frontsheet'!A67="","",'Trust - Frontsheet'!A67)</f>
        <v/>
      </c>
      <c r="B65" s="69" t="str">
        <f ca="1">IF('Trust - Frontsheet'!A67="","",'Trust - Frontsheet'!D67)</f>
        <v/>
      </c>
      <c r="C65" s="69" t="str">
        <f ca="1">IF(VLOOKUP(A65,'Trust - Frontsheet'!$A$16:$AC$215,5,0)="","",VLOOKUP(A65,'Trust - Frontsheet'!$A$16:$AC$216,5,0))</f>
        <v/>
      </c>
      <c r="D65" s="69" t="str">
        <f ca="1">IF(VLOOKUP(A65,'Trust - Frontsheet'!$A$16:$AC$215,6,0)="","",VLOOKUP(A65,'Trust - Frontsheet'!$A$16:$AC$216,6,0))</f>
        <v/>
      </c>
      <c r="E65" s="69" t="str">
        <f ca="1">IF(A65="","",IF(AND('Trust - Frontsheet'!AK66&gt;1,ISNUMBER('Trust - Frontsheet'!AK66)),"Registered Nurses/Midwives Avg Day Fill rate &gt; 100%",""))</f>
        <v/>
      </c>
      <c r="F65" s="69" t="str">
        <f ca="1">IF(A65="","",IF(AND(ISNUMBER('Trust - Frontsheet'!AL66),'Trust - Frontsheet'!AL66&gt;1),"Non-Registered Nurses/Midwives Avg Day Fill rate &gt; 100%",""))</f>
        <v/>
      </c>
      <c r="G65" s="69" t="str">
        <f ca="1">IF(A65="","",IF(AND(ISNUMBER('Trust - Frontsheet'!AM66),'Trust - Frontsheet'!AM66&gt;1),"Registered Nursing Associates Day Fill rate &gt; 100%",""))</f>
        <v/>
      </c>
      <c r="H65" s="69" t="str">
        <f ca="1">IF(A65="","",IF(AND(ISNUMBER('Trust - Frontsheet'!AN66),'Trust - Frontsheet'!AN66&gt;1),"Non-Registered Nursing Associates Day Fill rate &gt; 100%",""))</f>
        <v/>
      </c>
      <c r="I65" s="69" t="str">
        <f ca="1">IF(A65="","",IF(AND(ISNUMBER('Trust - Frontsheet'!AO66),'Trust - Frontsheet'!AO66&gt;1),"Registered Nurses/Midwives Avg Night Fill rate &gt; 100%",""))</f>
        <v/>
      </c>
      <c r="J65" s="69" t="str">
        <f ca="1">IF(A65="","",IF(AND(ISNUMBER('Trust - Frontsheet'!AP66),'Trust - Frontsheet'!AP66&gt;1),"Non-Registered Nurses/Midwives Avg Night Fill rate &gt;100%",""))</f>
        <v/>
      </c>
      <c r="K65" s="69" t="str">
        <f ca="1">IF(A65="","",IF(AND(ISNUMBER('Trust - Frontsheet'!AQ66),'Trust - Frontsheet'!AQ66&gt;1),"Registered Nursing Associates Avg Night Fill rate 100%",""))</f>
        <v/>
      </c>
      <c r="L65" s="69" t="str">
        <f ca="1">IF(A65="","",IF(AND(ISNUMBER('Trust - Frontsheet'!AR66),'Trust - Frontsheet'!AR66&gt;1),"Non-Registered Nursing Associates Avg Night Fill rate &gt; 100%",""))</f>
        <v/>
      </c>
      <c r="M65" s="69" t="str">
        <f ca="1">IF(A65="","",IF(AND(ISNUMBER('Trust - Frontsheet'!AS66),'Trust - Frontsheet'!AS66&gt;1),"Registered Allied Health Professionals Avg Fill rate &gt; 100%",""))</f>
        <v/>
      </c>
      <c r="N65" s="69" t="str">
        <f ca="1">IF(A65="","",IF(AND(ISNUMBER('Trust - Frontsheet'!AT66),'Trust - Frontsheet'!AT66&gt;1),"Non-Registered Allied Health Professionals Avg Fill rate &gt; 100%",""))</f>
        <v/>
      </c>
      <c r="O65" s="69"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9"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9"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9"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9"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69" t="str">
        <f ca="1">IF('Trust - Frontsheet'!A68="","",'Trust - Frontsheet'!A68)</f>
        <v/>
      </c>
      <c r="B66" s="69" t="str">
        <f ca="1">IF('Trust - Frontsheet'!A68="","",'Trust - Frontsheet'!D68)</f>
        <v/>
      </c>
      <c r="C66" s="69" t="str">
        <f ca="1">IF(VLOOKUP(A66,'Trust - Frontsheet'!$A$16:$AC$215,5,0)="","",VLOOKUP(A66,'Trust - Frontsheet'!$A$16:$AC$216,5,0))</f>
        <v/>
      </c>
      <c r="D66" s="69" t="str">
        <f ca="1">IF(VLOOKUP(A66,'Trust - Frontsheet'!$A$16:$AC$215,6,0)="","",VLOOKUP(A66,'Trust - Frontsheet'!$A$16:$AC$216,6,0))</f>
        <v/>
      </c>
      <c r="E66" s="69" t="str">
        <f ca="1">IF(A66="","",IF(AND('Trust - Frontsheet'!AK67&gt;1,ISNUMBER('Trust - Frontsheet'!AK67)),"Registered Nurses/Midwives Avg Day Fill rate &gt; 100%",""))</f>
        <v/>
      </c>
      <c r="F66" s="69" t="str">
        <f ca="1">IF(A66="","",IF(AND(ISNUMBER('Trust - Frontsheet'!AL67),'Trust - Frontsheet'!AL67&gt;1),"Non-Registered Nurses/Midwives Avg Day Fill rate &gt; 100%",""))</f>
        <v/>
      </c>
      <c r="G66" s="69" t="str">
        <f ca="1">IF(A66="","",IF(AND(ISNUMBER('Trust - Frontsheet'!AM67),'Trust - Frontsheet'!AM67&gt;1),"Registered Nursing Associates Day Fill rate &gt; 100%",""))</f>
        <v/>
      </c>
      <c r="H66" s="69" t="str">
        <f ca="1">IF(A66="","",IF(AND(ISNUMBER('Trust - Frontsheet'!AN67),'Trust - Frontsheet'!AN67&gt;1),"Non-Registered Nursing Associates Day Fill rate &gt; 100%",""))</f>
        <v/>
      </c>
      <c r="I66" s="69" t="str">
        <f ca="1">IF(A66="","",IF(AND(ISNUMBER('Trust - Frontsheet'!AO67),'Trust - Frontsheet'!AO67&gt;1),"Registered Nurses/Midwives Avg Night Fill rate &gt; 100%",""))</f>
        <v/>
      </c>
      <c r="J66" s="69" t="str">
        <f ca="1">IF(A66="","",IF(AND(ISNUMBER('Trust - Frontsheet'!AP67),'Trust - Frontsheet'!AP67&gt;1),"Non-Registered Nurses/Midwives Avg Night Fill rate &gt;100%",""))</f>
        <v/>
      </c>
      <c r="K66" s="69" t="str">
        <f ca="1">IF(A66="","",IF(AND(ISNUMBER('Trust - Frontsheet'!AQ67),'Trust - Frontsheet'!AQ67&gt;1),"Registered Nursing Associates Avg Night Fill rate 100%",""))</f>
        <v/>
      </c>
      <c r="L66" s="69" t="str">
        <f ca="1">IF(A66="","",IF(AND(ISNUMBER('Trust - Frontsheet'!AR67),'Trust - Frontsheet'!AR67&gt;1),"Non-Registered Nursing Associates Avg Night Fill rate &gt; 100%",""))</f>
        <v/>
      </c>
      <c r="M66" s="69" t="str">
        <f ca="1">IF(A66="","",IF(AND(ISNUMBER('Trust - Frontsheet'!AS67),'Trust - Frontsheet'!AS67&gt;1),"Registered Allied Health Professionals Avg Fill rate &gt; 100%",""))</f>
        <v/>
      </c>
      <c r="N66" s="69" t="str">
        <f ca="1">IF(A66="","",IF(AND(ISNUMBER('Trust - Frontsheet'!AT67),'Trust - Frontsheet'!AT67&gt;1),"Non-Registered Allied Health Professionals Avg Fill rate &gt; 100%",""))</f>
        <v/>
      </c>
      <c r="O66" s="69"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9"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9"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9"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9"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69" t="str">
        <f ca="1">IF('Trust - Frontsheet'!A69="","",'Trust - Frontsheet'!A69)</f>
        <v/>
      </c>
      <c r="B67" s="69" t="str">
        <f ca="1">IF('Trust - Frontsheet'!A69="","",'Trust - Frontsheet'!D69)</f>
        <v/>
      </c>
      <c r="C67" s="69" t="str">
        <f ca="1">IF(VLOOKUP(A67,'Trust - Frontsheet'!$A$16:$AC$215,5,0)="","",VLOOKUP(A67,'Trust - Frontsheet'!$A$16:$AC$216,5,0))</f>
        <v/>
      </c>
      <c r="D67" s="69" t="str">
        <f ca="1">IF(VLOOKUP(A67,'Trust - Frontsheet'!$A$16:$AC$215,6,0)="","",VLOOKUP(A67,'Trust - Frontsheet'!$A$16:$AC$216,6,0))</f>
        <v/>
      </c>
      <c r="E67" s="69" t="str">
        <f ca="1">IF(A67="","",IF(AND('Trust - Frontsheet'!AK68&gt;1,ISNUMBER('Trust - Frontsheet'!AK68)),"Registered Nurses/Midwives Avg Day Fill rate &gt; 100%",""))</f>
        <v/>
      </c>
      <c r="F67" s="69" t="str">
        <f ca="1">IF(A67="","",IF(AND(ISNUMBER('Trust - Frontsheet'!AL68),'Trust - Frontsheet'!AL68&gt;1),"Non-Registered Nurses/Midwives Avg Day Fill rate &gt; 100%",""))</f>
        <v/>
      </c>
      <c r="G67" s="69" t="str">
        <f ca="1">IF(A67="","",IF(AND(ISNUMBER('Trust - Frontsheet'!AM68),'Trust - Frontsheet'!AM68&gt;1),"Registered Nursing Associates Day Fill rate &gt; 100%",""))</f>
        <v/>
      </c>
      <c r="H67" s="69" t="str">
        <f ca="1">IF(A67="","",IF(AND(ISNUMBER('Trust - Frontsheet'!AN68),'Trust - Frontsheet'!AN68&gt;1),"Non-Registered Nursing Associates Day Fill rate &gt; 100%",""))</f>
        <v/>
      </c>
      <c r="I67" s="69" t="str">
        <f ca="1">IF(A67="","",IF(AND(ISNUMBER('Trust - Frontsheet'!AO68),'Trust - Frontsheet'!AO68&gt;1),"Registered Nurses/Midwives Avg Night Fill rate &gt; 100%",""))</f>
        <v/>
      </c>
      <c r="J67" s="69" t="str">
        <f ca="1">IF(A67="","",IF(AND(ISNUMBER('Trust - Frontsheet'!AP68),'Trust - Frontsheet'!AP68&gt;1),"Non-Registered Nurses/Midwives Avg Night Fill rate &gt;100%",""))</f>
        <v/>
      </c>
      <c r="K67" s="69" t="str">
        <f ca="1">IF(A67="","",IF(AND(ISNUMBER('Trust - Frontsheet'!AQ68),'Trust - Frontsheet'!AQ68&gt;1),"Registered Nursing Associates Avg Night Fill rate 100%",""))</f>
        <v/>
      </c>
      <c r="L67" s="69" t="str">
        <f ca="1">IF(A67="","",IF(AND(ISNUMBER('Trust - Frontsheet'!AR68),'Trust - Frontsheet'!AR68&gt;1),"Non-Registered Nursing Associates Avg Night Fill rate &gt; 100%",""))</f>
        <v/>
      </c>
      <c r="M67" s="69" t="str">
        <f ca="1">IF(A67="","",IF(AND(ISNUMBER('Trust - Frontsheet'!AS68),'Trust - Frontsheet'!AS68&gt;1),"Registered Allied Health Professionals Avg Fill rate &gt; 100%",""))</f>
        <v/>
      </c>
      <c r="N67" s="69" t="str">
        <f ca="1">IF(A67="","",IF(AND(ISNUMBER('Trust - Frontsheet'!AT68),'Trust - Frontsheet'!AT68&gt;1),"Non-Registered Allied Health Professionals Avg Fill rate &gt; 100%",""))</f>
        <v/>
      </c>
      <c r="O67" s="69"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9"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9"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9"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9"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69" t="str">
        <f ca="1">IF('Trust - Frontsheet'!A70="","",'Trust - Frontsheet'!A70)</f>
        <v/>
      </c>
      <c r="B68" s="69" t="str">
        <f ca="1">IF('Trust - Frontsheet'!A70="","",'Trust - Frontsheet'!D70)</f>
        <v/>
      </c>
      <c r="C68" s="69" t="str">
        <f ca="1">IF(VLOOKUP(A68,'Trust - Frontsheet'!$A$16:$AC$215,5,0)="","",VLOOKUP(A68,'Trust - Frontsheet'!$A$16:$AC$216,5,0))</f>
        <v/>
      </c>
      <c r="D68" s="69" t="str">
        <f ca="1">IF(VLOOKUP(A68,'Trust - Frontsheet'!$A$16:$AC$215,6,0)="","",VLOOKUP(A68,'Trust - Frontsheet'!$A$16:$AC$216,6,0))</f>
        <v/>
      </c>
      <c r="E68" s="69" t="str">
        <f ca="1">IF(A68="","",IF(AND('Trust - Frontsheet'!AK69&gt;1,ISNUMBER('Trust - Frontsheet'!AK69)),"Registered Nurses/Midwives Avg Day Fill rate &gt; 100%",""))</f>
        <v/>
      </c>
      <c r="F68" s="69" t="str">
        <f ca="1">IF(A68="","",IF(AND(ISNUMBER('Trust - Frontsheet'!AL69),'Trust - Frontsheet'!AL69&gt;1),"Non-Registered Nurses/Midwives Avg Day Fill rate &gt; 100%",""))</f>
        <v/>
      </c>
      <c r="G68" s="69" t="str">
        <f ca="1">IF(A68="","",IF(AND(ISNUMBER('Trust - Frontsheet'!AM69),'Trust - Frontsheet'!AM69&gt;1),"Registered Nursing Associates Day Fill rate &gt; 100%",""))</f>
        <v/>
      </c>
      <c r="H68" s="69" t="str">
        <f ca="1">IF(A68="","",IF(AND(ISNUMBER('Trust - Frontsheet'!AN69),'Trust - Frontsheet'!AN69&gt;1),"Non-Registered Nursing Associates Day Fill rate &gt; 100%",""))</f>
        <v/>
      </c>
      <c r="I68" s="69" t="str">
        <f ca="1">IF(A68="","",IF(AND(ISNUMBER('Trust - Frontsheet'!AO69),'Trust - Frontsheet'!AO69&gt;1),"Registered Nurses/Midwives Avg Night Fill rate &gt; 100%",""))</f>
        <v/>
      </c>
      <c r="J68" s="69" t="str">
        <f ca="1">IF(A68="","",IF(AND(ISNUMBER('Trust - Frontsheet'!AP69),'Trust - Frontsheet'!AP69&gt;1),"Non-Registered Nurses/Midwives Avg Night Fill rate &gt;100%",""))</f>
        <v/>
      </c>
      <c r="K68" s="69" t="str">
        <f ca="1">IF(A68="","",IF(AND(ISNUMBER('Trust - Frontsheet'!AQ69),'Trust - Frontsheet'!AQ69&gt;1),"Registered Nursing Associates Avg Night Fill rate 100%",""))</f>
        <v/>
      </c>
      <c r="L68" s="69" t="str">
        <f ca="1">IF(A68="","",IF(AND(ISNUMBER('Trust - Frontsheet'!AR69),'Trust - Frontsheet'!AR69&gt;1),"Non-Registered Nursing Associates Avg Night Fill rate &gt; 100%",""))</f>
        <v/>
      </c>
      <c r="M68" s="69" t="str">
        <f ca="1">IF(A68="","",IF(AND(ISNUMBER('Trust - Frontsheet'!AS69),'Trust - Frontsheet'!AS69&gt;1),"Registered Allied Health Professionals Avg Fill rate &gt; 100%",""))</f>
        <v/>
      </c>
      <c r="N68" s="69" t="str">
        <f ca="1">IF(A68="","",IF(AND(ISNUMBER('Trust - Frontsheet'!AT69),'Trust - Frontsheet'!AT69&gt;1),"Non-Registered Allied Health Professionals Avg Fill rate &gt; 100%",""))</f>
        <v/>
      </c>
      <c r="O68" s="69"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9"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9"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9"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9"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69" t="str">
        <f ca="1">IF('Trust - Frontsheet'!A71="","",'Trust - Frontsheet'!A71)</f>
        <v/>
      </c>
      <c r="B69" s="69" t="str">
        <f ca="1">IF('Trust - Frontsheet'!A71="","",'Trust - Frontsheet'!D71)</f>
        <v/>
      </c>
      <c r="C69" s="69" t="str">
        <f ca="1">IF(VLOOKUP(A69,'Trust - Frontsheet'!$A$16:$AC$215,5,0)="","",VLOOKUP(A69,'Trust - Frontsheet'!$A$16:$AC$216,5,0))</f>
        <v/>
      </c>
      <c r="D69" s="69" t="str">
        <f ca="1">IF(VLOOKUP(A69,'Trust - Frontsheet'!$A$16:$AC$215,6,0)="","",VLOOKUP(A69,'Trust - Frontsheet'!$A$16:$AC$216,6,0))</f>
        <v/>
      </c>
      <c r="E69" s="69" t="str">
        <f ca="1">IF(A69="","",IF(AND('Trust - Frontsheet'!AK70&gt;1,ISNUMBER('Trust - Frontsheet'!AK70)),"Registered Nurses/Midwives Avg Day Fill rate &gt; 100%",""))</f>
        <v/>
      </c>
      <c r="F69" s="69" t="str">
        <f ca="1">IF(A69="","",IF(AND(ISNUMBER('Trust - Frontsheet'!AL70),'Trust - Frontsheet'!AL70&gt;1),"Non-Registered Nurses/Midwives Avg Day Fill rate &gt; 100%",""))</f>
        <v/>
      </c>
      <c r="G69" s="69" t="str">
        <f ca="1">IF(A69="","",IF(AND(ISNUMBER('Trust - Frontsheet'!AM70),'Trust - Frontsheet'!AM70&gt;1),"Registered Nursing Associates Day Fill rate &gt; 100%",""))</f>
        <v/>
      </c>
      <c r="H69" s="69" t="str">
        <f ca="1">IF(A69="","",IF(AND(ISNUMBER('Trust - Frontsheet'!AN70),'Trust - Frontsheet'!AN70&gt;1),"Non-Registered Nursing Associates Day Fill rate &gt; 100%",""))</f>
        <v/>
      </c>
      <c r="I69" s="69" t="str">
        <f ca="1">IF(A69="","",IF(AND(ISNUMBER('Trust - Frontsheet'!AO70),'Trust - Frontsheet'!AO70&gt;1),"Registered Nurses/Midwives Avg Night Fill rate &gt; 100%",""))</f>
        <v/>
      </c>
      <c r="J69" s="69" t="str">
        <f ca="1">IF(A69="","",IF(AND(ISNUMBER('Trust - Frontsheet'!AP70),'Trust - Frontsheet'!AP70&gt;1),"Non-Registered Nurses/Midwives Avg Night Fill rate &gt;100%",""))</f>
        <v/>
      </c>
      <c r="K69" s="69" t="str">
        <f ca="1">IF(A69="","",IF(AND(ISNUMBER('Trust - Frontsheet'!AQ70),'Trust - Frontsheet'!AQ70&gt;1),"Registered Nursing Associates Avg Night Fill rate 100%",""))</f>
        <v/>
      </c>
      <c r="L69" s="69" t="str">
        <f ca="1">IF(A69="","",IF(AND(ISNUMBER('Trust - Frontsheet'!AR70),'Trust - Frontsheet'!AR70&gt;1),"Non-Registered Nursing Associates Avg Night Fill rate &gt; 100%",""))</f>
        <v/>
      </c>
      <c r="M69" s="69" t="str">
        <f ca="1">IF(A69="","",IF(AND(ISNUMBER('Trust - Frontsheet'!AS70),'Trust - Frontsheet'!AS70&gt;1),"Registered Allied Health Professionals Avg Fill rate &gt; 100%",""))</f>
        <v/>
      </c>
      <c r="N69" s="69" t="str">
        <f ca="1">IF(A69="","",IF(AND(ISNUMBER('Trust - Frontsheet'!AT70),'Trust - Frontsheet'!AT70&gt;1),"Non-Registered Allied Health Professionals Avg Fill rate &gt; 100%",""))</f>
        <v/>
      </c>
      <c r="O69" s="69"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9"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9"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9"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9"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69" t="str">
        <f ca="1">IF('Trust - Frontsheet'!A72="","",'Trust - Frontsheet'!A72)</f>
        <v/>
      </c>
      <c r="B70" s="69" t="str">
        <f ca="1">IF('Trust - Frontsheet'!A72="","",'Trust - Frontsheet'!D72)</f>
        <v/>
      </c>
      <c r="C70" s="69" t="str">
        <f ca="1">IF(VLOOKUP(A70,'Trust - Frontsheet'!$A$16:$AC$215,5,0)="","",VLOOKUP(A70,'Trust - Frontsheet'!$A$16:$AC$216,5,0))</f>
        <v/>
      </c>
      <c r="D70" s="69" t="str">
        <f ca="1">IF(VLOOKUP(A70,'Trust - Frontsheet'!$A$16:$AC$215,6,0)="","",VLOOKUP(A70,'Trust - Frontsheet'!$A$16:$AC$216,6,0))</f>
        <v/>
      </c>
      <c r="E70" s="69" t="str">
        <f ca="1">IF(A70="","",IF(AND('Trust - Frontsheet'!AK71&gt;1,ISNUMBER('Trust - Frontsheet'!AK71)),"Registered Nurses/Midwives Avg Day Fill rate &gt; 100%",""))</f>
        <v/>
      </c>
      <c r="F70" s="69" t="str">
        <f ca="1">IF(A70="","",IF(AND(ISNUMBER('Trust - Frontsheet'!AL71),'Trust - Frontsheet'!AL71&gt;1),"Non-Registered Nurses/Midwives Avg Day Fill rate &gt; 100%",""))</f>
        <v/>
      </c>
      <c r="G70" s="69" t="str">
        <f ca="1">IF(A70="","",IF(AND(ISNUMBER('Trust - Frontsheet'!AM71),'Trust - Frontsheet'!AM71&gt;1),"Registered Nursing Associates Day Fill rate &gt; 100%",""))</f>
        <v/>
      </c>
      <c r="H70" s="69" t="str">
        <f ca="1">IF(A70="","",IF(AND(ISNUMBER('Trust - Frontsheet'!AN71),'Trust - Frontsheet'!AN71&gt;1),"Non-Registered Nursing Associates Day Fill rate &gt; 100%",""))</f>
        <v/>
      </c>
      <c r="I70" s="69" t="str">
        <f ca="1">IF(A70="","",IF(AND(ISNUMBER('Trust - Frontsheet'!AO71),'Trust - Frontsheet'!AO71&gt;1),"Registered Nurses/Midwives Avg Night Fill rate &gt; 100%",""))</f>
        <v/>
      </c>
      <c r="J70" s="69" t="str">
        <f ca="1">IF(A70="","",IF(AND(ISNUMBER('Trust - Frontsheet'!AP71),'Trust - Frontsheet'!AP71&gt;1),"Non-Registered Nurses/Midwives Avg Night Fill rate &gt;100%",""))</f>
        <v/>
      </c>
      <c r="K70" s="69" t="str">
        <f ca="1">IF(A70="","",IF(AND(ISNUMBER('Trust - Frontsheet'!AQ71),'Trust - Frontsheet'!AQ71&gt;1),"Registered Nursing Associates Avg Night Fill rate 100%",""))</f>
        <v/>
      </c>
      <c r="L70" s="69" t="str">
        <f ca="1">IF(A70="","",IF(AND(ISNUMBER('Trust - Frontsheet'!AR71),'Trust - Frontsheet'!AR71&gt;1),"Non-Registered Nursing Associates Avg Night Fill rate &gt; 100%",""))</f>
        <v/>
      </c>
      <c r="M70" s="69" t="str">
        <f ca="1">IF(A70="","",IF(AND(ISNUMBER('Trust - Frontsheet'!AS71),'Trust - Frontsheet'!AS71&gt;1),"Registered Allied Health Professionals Avg Fill rate &gt; 100%",""))</f>
        <v/>
      </c>
      <c r="N70" s="69" t="str">
        <f ca="1">IF(A70="","",IF(AND(ISNUMBER('Trust - Frontsheet'!AT71),'Trust - Frontsheet'!AT71&gt;1),"Non-Registered Allied Health Professionals Avg Fill rate &gt; 100%",""))</f>
        <v/>
      </c>
      <c r="O70" s="69"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9"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9"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9"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9"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69" t="str">
        <f ca="1">IF('Trust - Frontsheet'!A73="","",'Trust - Frontsheet'!A73)</f>
        <v/>
      </c>
      <c r="B71" s="69" t="str">
        <f ca="1">IF('Trust - Frontsheet'!A73="","",'Trust - Frontsheet'!D73)</f>
        <v/>
      </c>
      <c r="C71" s="69" t="str">
        <f ca="1">IF(VLOOKUP(A71,'Trust - Frontsheet'!$A$16:$AC$215,5,0)="","",VLOOKUP(A71,'Trust - Frontsheet'!$A$16:$AC$216,5,0))</f>
        <v/>
      </c>
      <c r="D71" s="69" t="str">
        <f ca="1">IF(VLOOKUP(A71,'Trust - Frontsheet'!$A$16:$AC$215,6,0)="","",VLOOKUP(A71,'Trust - Frontsheet'!$A$16:$AC$216,6,0))</f>
        <v/>
      </c>
      <c r="E71" s="69" t="str">
        <f ca="1">IF(A71="","",IF(AND('Trust - Frontsheet'!AK72&gt;1,ISNUMBER('Trust - Frontsheet'!AK72)),"Registered Nurses/Midwives Avg Day Fill rate &gt; 100%",""))</f>
        <v/>
      </c>
      <c r="F71" s="69" t="str">
        <f ca="1">IF(A71="","",IF(AND(ISNUMBER('Trust - Frontsheet'!AL72),'Trust - Frontsheet'!AL72&gt;1),"Non-Registered Nurses/Midwives Avg Day Fill rate &gt; 100%",""))</f>
        <v/>
      </c>
      <c r="G71" s="69" t="str">
        <f ca="1">IF(A71="","",IF(AND(ISNUMBER('Trust - Frontsheet'!AM72),'Trust - Frontsheet'!AM72&gt;1),"Registered Nursing Associates Day Fill rate &gt; 100%",""))</f>
        <v/>
      </c>
      <c r="H71" s="69" t="str">
        <f ca="1">IF(A71="","",IF(AND(ISNUMBER('Trust - Frontsheet'!AN72),'Trust - Frontsheet'!AN72&gt;1),"Non-Registered Nursing Associates Day Fill rate &gt; 100%",""))</f>
        <v/>
      </c>
      <c r="I71" s="69" t="str">
        <f ca="1">IF(A71="","",IF(AND(ISNUMBER('Trust - Frontsheet'!AO72),'Trust - Frontsheet'!AO72&gt;1),"Registered Nurses/Midwives Avg Night Fill rate &gt; 100%",""))</f>
        <v/>
      </c>
      <c r="J71" s="69" t="str">
        <f ca="1">IF(A71="","",IF(AND(ISNUMBER('Trust - Frontsheet'!AP72),'Trust - Frontsheet'!AP72&gt;1),"Non-Registered Nurses/Midwives Avg Night Fill rate &gt;100%",""))</f>
        <v/>
      </c>
      <c r="K71" s="69" t="str">
        <f ca="1">IF(A71="","",IF(AND(ISNUMBER('Trust - Frontsheet'!AQ72),'Trust - Frontsheet'!AQ72&gt;1),"Registered Nursing Associates Avg Night Fill rate 100%",""))</f>
        <v/>
      </c>
      <c r="L71" s="69" t="str">
        <f ca="1">IF(A71="","",IF(AND(ISNUMBER('Trust - Frontsheet'!AR72),'Trust - Frontsheet'!AR72&gt;1),"Non-Registered Nursing Associates Avg Night Fill rate &gt; 100%",""))</f>
        <v/>
      </c>
      <c r="M71" s="69" t="str">
        <f ca="1">IF(A71="","",IF(AND(ISNUMBER('Trust - Frontsheet'!AS72),'Trust - Frontsheet'!AS72&gt;1),"Registered Allied Health Professionals Avg Fill rate &gt; 100%",""))</f>
        <v/>
      </c>
      <c r="N71" s="69" t="str">
        <f ca="1">IF(A71="","",IF(AND(ISNUMBER('Trust - Frontsheet'!AT72),'Trust - Frontsheet'!AT72&gt;1),"Non-Registered Allied Health Professionals Avg Fill rate &gt; 100%",""))</f>
        <v/>
      </c>
      <c r="O71" s="69"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9"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9"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9"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9"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69" t="str">
        <f ca="1">IF('Trust - Frontsheet'!A74="","",'Trust - Frontsheet'!A74)</f>
        <v/>
      </c>
      <c r="B72" s="69" t="str">
        <f ca="1">IF('Trust - Frontsheet'!A74="","",'Trust - Frontsheet'!D74)</f>
        <v/>
      </c>
      <c r="C72" s="69" t="str">
        <f ca="1">IF(VLOOKUP(A72,'Trust - Frontsheet'!$A$16:$AC$215,5,0)="","",VLOOKUP(A72,'Trust - Frontsheet'!$A$16:$AC$216,5,0))</f>
        <v/>
      </c>
      <c r="D72" s="69" t="str">
        <f ca="1">IF(VLOOKUP(A72,'Trust - Frontsheet'!$A$16:$AC$215,6,0)="","",VLOOKUP(A72,'Trust - Frontsheet'!$A$16:$AC$216,6,0))</f>
        <v/>
      </c>
      <c r="E72" s="69" t="str">
        <f ca="1">IF(A72="","",IF(AND('Trust - Frontsheet'!AK73&gt;1,ISNUMBER('Trust - Frontsheet'!AK73)),"Registered Nurses/Midwives Avg Day Fill rate &gt; 100%",""))</f>
        <v/>
      </c>
      <c r="F72" s="69" t="str">
        <f ca="1">IF(A72="","",IF(AND(ISNUMBER('Trust - Frontsheet'!AL73),'Trust - Frontsheet'!AL73&gt;1),"Non-Registered Nurses/Midwives Avg Day Fill rate &gt; 100%",""))</f>
        <v/>
      </c>
      <c r="G72" s="69" t="str">
        <f ca="1">IF(A72="","",IF(AND(ISNUMBER('Trust - Frontsheet'!AM73),'Trust - Frontsheet'!AM73&gt;1),"Registered Nursing Associates Day Fill rate &gt; 100%",""))</f>
        <v/>
      </c>
      <c r="H72" s="69" t="str">
        <f ca="1">IF(A72="","",IF(AND(ISNUMBER('Trust - Frontsheet'!AN73),'Trust - Frontsheet'!AN73&gt;1),"Non-Registered Nursing Associates Day Fill rate &gt; 100%",""))</f>
        <v/>
      </c>
      <c r="I72" s="69" t="str">
        <f ca="1">IF(A72="","",IF(AND(ISNUMBER('Trust - Frontsheet'!AO73),'Trust - Frontsheet'!AO73&gt;1),"Registered Nurses/Midwives Avg Night Fill rate &gt; 100%",""))</f>
        <v/>
      </c>
      <c r="J72" s="69" t="str">
        <f ca="1">IF(A72="","",IF(AND(ISNUMBER('Trust - Frontsheet'!AP73),'Trust - Frontsheet'!AP73&gt;1),"Non-Registered Nurses/Midwives Avg Night Fill rate &gt;100%",""))</f>
        <v/>
      </c>
      <c r="K72" s="69" t="str">
        <f ca="1">IF(A72="","",IF(AND(ISNUMBER('Trust - Frontsheet'!AQ73),'Trust - Frontsheet'!AQ73&gt;1),"Registered Nursing Associates Avg Night Fill rate 100%",""))</f>
        <v/>
      </c>
      <c r="L72" s="69" t="str">
        <f ca="1">IF(A72="","",IF(AND(ISNUMBER('Trust - Frontsheet'!AR73),'Trust - Frontsheet'!AR73&gt;1),"Non-Registered Nursing Associates Avg Night Fill rate &gt; 100%",""))</f>
        <v/>
      </c>
      <c r="M72" s="69" t="str">
        <f ca="1">IF(A72="","",IF(AND(ISNUMBER('Trust - Frontsheet'!AS73),'Trust - Frontsheet'!AS73&gt;1),"Registered Allied Health Professionals Avg Fill rate &gt; 100%",""))</f>
        <v/>
      </c>
      <c r="N72" s="69" t="str">
        <f ca="1">IF(A72="","",IF(AND(ISNUMBER('Trust - Frontsheet'!AT73),'Trust - Frontsheet'!AT73&gt;1),"Non-Registered Allied Health Professionals Avg Fill rate &gt; 100%",""))</f>
        <v/>
      </c>
      <c r="O72" s="69"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9"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9"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9"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9"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69" t="str">
        <f ca="1">IF('Trust - Frontsheet'!A75="","",'Trust - Frontsheet'!A75)</f>
        <v/>
      </c>
      <c r="B73" s="69" t="str">
        <f ca="1">IF('Trust - Frontsheet'!A75="","",'Trust - Frontsheet'!D75)</f>
        <v/>
      </c>
      <c r="C73" s="69" t="str">
        <f ca="1">IF(VLOOKUP(A73,'Trust - Frontsheet'!$A$16:$AC$215,5,0)="","",VLOOKUP(A73,'Trust - Frontsheet'!$A$16:$AC$216,5,0))</f>
        <v/>
      </c>
      <c r="D73" s="69" t="str">
        <f ca="1">IF(VLOOKUP(A73,'Trust - Frontsheet'!$A$16:$AC$215,6,0)="","",VLOOKUP(A73,'Trust - Frontsheet'!$A$16:$AC$216,6,0))</f>
        <v/>
      </c>
      <c r="E73" s="69" t="str">
        <f ca="1">IF(A73="","",IF(AND('Trust - Frontsheet'!AK74&gt;1,ISNUMBER('Trust - Frontsheet'!AK74)),"Registered Nurses/Midwives Avg Day Fill rate &gt; 100%",""))</f>
        <v/>
      </c>
      <c r="F73" s="69" t="str">
        <f ca="1">IF(A73="","",IF(AND(ISNUMBER('Trust - Frontsheet'!AL74),'Trust - Frontsheet'!AL74&gt;1),"Non-Registered Nurses/Midwives Avg Day Fill rate &gt; 100%",""))</f>
        <v/>
      </c>
      <c r="G73" s="69" t="str">
        <f ca="1">IF(A73="","",IF(AND(ISNUMBER('Trust - Frontsheet'!AM74),'Trust - Frontsheet'!AM74&gt;1),"Registered Nursing Associates Day Fill rate &gt; 100%",""))</f>
        <v/>
      </c>
      <c r="H73" s="69" t="str">
        <f ca="1">IF(A73="","",IF(AND(ISNUMBER('Trust - Frontsheet'!AN74),'Trust - Frontsheet'!AN74&gt;1),"Non-Registered Nursing Associates Day Fill rate &gt; 100%",""))</f>
        <v/>
      </c>
      <c r="I73" s="69" t="str">
        <f ca="1">IF(A73="","",IF(AND(ISNUMBER('Trust - Frontsheet'!AO74),'Trust - Frontsheet'!AO74&gt;1),"Registered Nurses/Midwives Avg Night Fill rate &gt; 100%",""))</f>
        <v/>
      </c>
      <c r="J73" s="69" t="str">
        <f ca="1">IF(A73="","",IF(AND(ISNUMBER('Trust - Frontsheet'!AP74),'Trust - Frontsheet'!AP74&gt;1),"Non-Registered Nurses/Midwives Avg Night Fill rate &gt;100%",""))</f>
        <v/>
      </c>
      <c r="K73" s="69" t="str">
        <f ca="1">IF(A73="","",IF(AND(ISNUMBER('Trust - Frontsheet'!AQ74),'Trust - Frontsheet'!AQ74&gt;1),"Registered Nursing Associates Avg Night Fill rate 100%",""))</f>
        <v/>
      </c>
      <c r="L73" s="69" t="str">
        <f ca="1">IF(A73="","",IF(AND(ISNUMBER('Trust - Frontsheet'!AR74),'Trust - Frontsheet'!AR74&gt;1),"Non-Registered Nursing Associates Avg Night Fill rate &gt; 100%",""))</f>
        <v/>
      </c>
      <c r="M73" s="69" t="str">
        <f ca="1">IF(A73="","",IF(AND(ISNUMBER('Trust - Frontsheet'!AS74),'Trust - Frontsheet'!AS74&gt;1),"Registered Allied Health Professionals Avg Fill rate &gt; 100%",""))</f>
        <v/>
      </c>
      <c r="N73" s="69" t="str">
        <f ca="1">IF(A73="","",IF(AND(ISNUMBER('Trust - Frontsheet'!AT74),'Trust - Frontsheet'!AT74&gt;1),"Non-Registered Allied Health Professionals Avg Fill rate &gt; 100%",""))</f>
        <v/>
      </c>
      <c r="O73" s="69"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9"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9"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9"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9"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69" t="str">
        <f ca="1">IF('Trust - Frontsheet'!A76="","",'Trust - Frontsheet'!A76)</f>
        <v/>
      </c>
      <c r="B74" s="69" t="str">
        <f ca="1">IF('Trust - Frontsheet'!A76="","",'Trust - Frontsheet'!D76)</f>
        <v/>
      </c>
      <c r="C74" s="69" t="str">
        <f ca="1">IF(VLOOKUP(A74,'Trust - Frontsheet'!$A$16:$AC$215,5,0)="","",VLOOKUP(A74,'Trust - Frontsheet'!$A$16:$AC$216,5,0))</f>
        <v/>
      </c>
      <c r="D74" s="69" t="str">
        <f ca="1">IF(VLOOKUP(A74,'Trust - Frontsheet'!$A$16:$AC$215,6,0)="","",VLOOKUP(A74,'Trust - Frontsheet'!$A$16:$AC$216,6,0))</f>
        <v/>
      </c>
      <c r="E74" s="69" t="str">
        <f ca="1">IF(A74="","",IF(AND('Trust - Frontsheet'!AK75&gt;1,ISNUMBER('Trust - Frontsheet'!AK75)),"Registered Nurses/Midwives Avg Day Fill rate &gt; 100%",""))</f>
        <v/>
      </c>
      <c r="F74" s="69" t="str">
        <f ca="1">IF(A74="","",IF(AND(ISNUMBER('Trust - Frontsheet'!AL75),'Trust - Frontsheet'!AL75&gt;1),"Non-Registered Nurses/Midwives Avg Day Fill rate &gt; 100%",""))</f>
        <v/>
      </c>
      <c r="G74" s="69" t="str">
        <f ca="1">IF(A74="","",IF(AND(ISNUMBER('Trust - Frontsheet'!AM75),'Trust - Frontsheet'!AM75&gt;1),"Registered Nursing Associates Day Fill rate &gt; 100%",""))</f>
        <v/>
      </c>
      <c r="H74" s="69" t="str">
        <f ca="1">IF(A74="","",IF(AND(ISNUMBER('Trust - Frontsheet'!AN75),'Trust - Frontsheet'!AN75&gt;1),"Non-Registered Nursing Associates Day Fill rate &gt; 100%",""))</f>
        <v/>
      </c>
      <c r="I74" s="69" t="str">
        <f ca="1">IF(A74="","",IF(AND(ISNUMBER('Trust - Frontsheet'!AO75),'Trust - Frontsheet'!AO75&gt;1),"Registered Nurses/Midwives Avg Night Fill rate &gt; 100%",""))</f>
        <v/>
      </c>
      <c r="J74" s="69" t="str">
        <f ca="1">IF(A74="","",IF(AND(ISNUMBER('Trust - Frontsheet'!AP75),'Trust - Frontsheet'!AP75&gt;1),"Non-Registered Nurses/Midwives Avg Night Fill rate &gt;100%",""))</f>
        <v/>
      </c>
      <c r="K74" s="69" t="str">
        <f ca="1">IF(A74="","",IF(AND(ISNUMBER('Trust - Frontsheet'!AQ75),'Trust - Frontsheet'!AQ75&gt;1),"Registered Nursing Associates Avg Night Fill rate 100%",""))</f>
        <v/>
      </c>
      <c r="L74" s="69" t="str">
        <f ca="1">IF(A74="","",IF(AND(ISNUMBER('Trust - Frontsheet'!AR75),'Trust - Frontsheet'!AR75&gt;1),"Non-Registered Nursing Associates Avg Night Fill rate &gt; 100%",""))</f>
        <v/>
      </c>
      <c r="M74" s="69" t="str">
        <f ca="1">IF(A74="","",IF(AND(ISNUMBER('Trust - Frontsheet'!AS75),'Trust - Frontsheet'!AS75&gt;1),"Registered Allied Health Professionals Avg Fill rate &gt; 100%",""))</f>
        <v/>
      </c>
      <c r="N74" s="69" t="str">
        <f ca="1">IF(A74="","",IF(AND(ISNUMBER('Trust - Frontsheet'!AT75),'Trust - Frontsheet'!AT75&gt;1),"Non-Registered Allied Health Professionals Avg Fill rate &gt; 100%",""))</f>
        <v/>
      </c>
      <c r="O74" s="69"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9"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9"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9"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9"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69" t="str">
        <f ca="1">IF('Trust - Frontsheet'!A77="","",'Trust - Frontsheet'!A77)</f>
        <v/>
      </c>
      <c r="B75" s="69" t="str">
        <f ca="1">IF('Trust - Frontsheet'!A77="","",'Trust - Frontsheet'!D77)</f>
        <v/>
      </c>
      <c r="C75" s="69" t="str">
        <f ca="1">IF(VLOOKUP(A75,'Trust - Frontsheet'!$A$16:$AC$215,5,0)="","",VLOOKUP(A75,'Trust - Frontsheet'!$A$16:$AC$216,5,0))</f>
        <v/>
      </c>
      <c r="D75" s="69" t="str">
        <f ca="1">IF(VLOOKUP(A75,'Trust - Frontsheet'!$A$16:$AC$215,6,0)="","",VLOOKUP(A75,'Trust - Frontsheet'!$A$16:$AC$216,6,0))</f>
        <v/>
      </c>
      <c r="E75" s="69" t="str">
        <f ca="1">IF(A75="","",IF(AND('Trust - Frontsheet'!AK76&gt;1,ISNUMBER('Trust - Frontsheet'!AK76)),"Registered Nurses/Midwives Avg Day Fill rate &gt; 100%",""))</f>
        <v/>
      </c>
      <c r="F75" s="69" t="str">
        <f ca="1">IF(A75="","",IF(AND(ISNUMBER('Trust - Frontsheet'!AL76),'Trust - Frontsheet'!AL76&gt;1),"Non-Registered Nurses/Midwives Avg Day Fill rate &gt; 100%",""))</f>
        <v/>
      </c>
      <c r="G75" s="69" t="str">
        <f ca="1">IF(A75="","",IF(AND(ISNUMBER('Trust - Frontsheet'!AM76),'Trust - Frontsheet'!AM76&gt;1),"Registered Nursing Associates Day Fill rate &gt; 100%",""))</f>
        <v/>
      </c>
      <c r="H75" s="69" t="str">
        <f ca="1">IF(A75="","",IF(AND(ISNUMBER('Trust - Frontsheet'!AN76),'Trust - Frontsheet'!AN76&gt;1),"Non-Registered Nursing Associates Day Fill rate &gt; 100%",""))</f>
        <v/>
      </c>
      <c r="I75" s="69" t="str">
        <f ca="1">IF(A75="","",IF(AND(ISNUMBER('Trust - Frontsheet'!AO76),'Trust - Frontsheet'!AO76&gt;1),"Registered Nurses/Midwives Avg Night Fill rate &gt; 100%",""))</f>
        <v/>
      </c>
      <c r="J75" s="69" t="str">
        <f ca="1">IF(A75="","",IF(AND(ISNUMBER('Trust - Frontsheet'!AP76),'Trust - Frontsheet'!AP76&gt;1),"Non-Registered Nurses/Midwives Avg Night Fill rate &gt;100%",""))</f>
        <v/>
      </c>
      <c r="K75" s="69" t="str">
        <f ca="1">IF(A75="","",IF(AND(ISNUMBER('Trust - Frontsheet'!AQ76),'Trust - Frontsheet'!AQ76&gt;1),"Registered Nursing Associates Avg Night Fill rate 100%",""))</f>
        <v/>
      </c>
      <c r="L75" s="69" t="str">
        <f ca="1">IF(A75="","",IF(AND(ISNUMBER('Trust - Frontsheet'!AR76),'Trust - Frontsheet'!AR76&gt;1),"Non-Registered Nursing Associates Avg Night Fill rate &gt; 100%",""))</f>
        <v/>
      </c>
      <c r="M75" s="69" t="str">
        <f ca="1">IF(A75="","",IF(AND(ISNUMBER('Trust - Frontsheet'!AS76),'Trust - Frontsheet'!AS76&gt;1),"Registered Allied Health Professionals Avg Fill rate &gt; 100%",""))</f>
        <v/>
      </c>
      <c r="N75" s="69" t="str">
        <f ca="1">IF(A75="","",IF(AND(ISNUMBER('Trust - Frontsheet'!AT76),'Trust - Frontsheet'!AT76&gt;1),"Non-Registered Allied Health Professionals Avg Fill rate &gt; 100%",""))</f>
        <v/>
      </c>
      <c r="O75" s="69"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9"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9"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9"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9"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69" t="str">
        <f ca="1">IF('Trust - Frontsheet'!A78="","",'Trust - Frontsheet'!A78)</f>
        <v/>
      </c>
      <c r="B76" s="69" t="str">
        <f ca="1">IF('Trust - Frontsheet'!A78="","",'Trust - Frontsheet'!D78)</f>
        <v/>
      </c>
      <c r="C76" s="69" t="str">
        <f ca="1">IF(VLOOKUP(A76,'Trust - Frontsheet'!$A$16:$AC$215,5,0)="","",VLOOKUP(A76,'Trust - Frontsheet'!$A$16:$AC$216,5,0))</f>
        <v/>
      </c>
      <c r="D76" s="69" t="str">
        <f ca="1">IF(VLOOKUP(A76,'Trust - Frontsheet'!$A$16:$AC$215,6,0)="","",VLOOKUP(A76,'Trust - Frontsheet'!$A$16:$AC$216,6,0))</f>
        <v/>
      </c>
      <c r="E76" s="69" t="str">
        <f ca="1">IF(A76="","",IF(AND('Trust - Frontsheet'!AK77&gt;1,ISNUMBER('Trust - Frontsheet'!AK77)),"Registered Nurses/Midwives Avg Day Fill rate &gt; 100%",""))</f>
        <v/>
      </c>
      <c r="F76" s="69" t="str">
        <f ca="1">IF(A76="","",IF(AND(ISNUMBER('Trust - Frontsheet'!AL77),'Trust - Frontsheet'!AL77&gt;1),"Non-Registered Nurses/Midwives Avg Day Fill rate &gt; 100%",""))</f>
        <v/>
      </c>
      <c r="G76" s="69" t="str">
        <f ca="1">IF(A76="","",IF(AND(ISNUMBER('Trust - Frontsheet'!AM77),'Trust - Frontsheet'!AM77&gt;1),"Registered Nursing Associates Day Fill rate &gt; 100%",""))</f>
        <v/>
      </c>
      <c r="H76" s="69" t="str">
        <f ca="1">IF(A76="","",IF(AND(ISNUMBER('Trust - Frontsheet'!AN77),'Trust - Frontsheet'!AN77&gt;1),"Non-Registered Nursing Associates Day Fill rate &gt; 100%",""))</f>
        <v/>
      </c>
      <c r="I76" s="69" t="str">
        <f ca="1">IF(A76="","",IF(AND(ISNUMBER('Trust - Frontsheet'!AO77),'Trust - Frontsheet'!AO77&gt;1),"Registered Nurses/Midwives Avg Night Fill rate &gt; 100%",""))</f>
        <v/>
      </c>
      <c r="J76" s="69" t="str">
        <f ca="1">IF(A76="","",IF(AND(ISNUMBER('Trust - Frontsheet'!AP77),'Trust - Frontsheet'!AP77&gt;1),"Non-Registered Nurses/Midwives Avg Night Fill rate &gt;100%",""))</f>
        <v/>
      </c>
      <c r="K76" s="69" t="str">
        <f ca="1">IF(A76="","",IF(AND(ISNUMBER('Trust - Frontsheet'!AQ77),'Trust - Frontsheet'!AQ77&gt;1),"Registered Nursing Associates Avg Night Fill rate 100%",""))</f>
        <v/>
      </c>
      <c r="L76" s="69" t="str">
        <f ca="1">IF(A76="","",IF(AND(ISNUMBER('Trust - Frontsheet'!AR77),'Trust - Frontsheet'!AR77&gt;1),"Non-Registered Nursing Associates Avg Night Fill rate &gt; 100%",""))</f>
        <v/>
      </c>
      <c r="M76" s="69" t="str">
        <f ca="1">IF(A76="","",IF(AND(ISNUMBER('Trust - Frontsheet'!AS77),'Trust - Frontsheet'!AS77&gt;1),"Registered Allied Health Professionals Avg Fill rate &gt; 100%",""))</f>
        <v/>
      </c>
      <c r="N76" s="69" t="str">
        <f ca="1">IF(A76="","",IF(AND(ISNUMBER('Trust - Frontsheet'!AT77),'Trust - Frontsheet'!AT77&gt;1),"Non-Registered Allied Health Professionals Avg Fill rate &gt; 100%",""))</f>
        <v/>
      </c>
      <c r="O76" s="69"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9"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9"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9"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9"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69" t="str">
        <f ca="1">IF('Trust - Frontsheet'!A79="","",'Trust - Frontsheet'!A79)</f>
        <v/>
      </c>
      <c r="B77" s="69" t="str">
        <f ca="1">IF('Trust - Frontsheet'!A79="","",'Trust - Frontsheet'!D79)</f>
        <v/>
      </c>
      <c r="C77" s="69" t="str">
        <f ca="1">IF(VLOOKUP(A77,'Trust - Frontsheet'!$A$16:$AC$215,5,0)="","",VLOOKUP(A77,'Trust - Frontsheet'!$A$16:$AC$216,5,0))</f>
        <v/>
      </c>
      <c r="D77" s="69" t="str">
        <f ca="1">IF(VLOOKUP(A77,'Trust - Frontsheet'!$A$16:$AC$215,6,0)="","",VLOOKUP(A77,'Trust - Frontsheet'!$A$16:$AC$216,6,0))</f>
        <v/>
      </c>
      <c r="E77" s="69" t="str">
        <f ca="1">IF(A77="","",IF(AND('Trust - Frontsheet'!AK78&gt;1,ISNUMBER('Trust - Frontsheet'!AK78)),"Registered Nurses/Midwives Avg Day Fill rate &gt; 100%",""))</f>
        <v/>
      </c>
      <c r="F77" s="69" t="str">
        <f ca="1">IF(A77="","",IF(AND(ISNUMBER('Trust - Frontsheet'!AL78),'Trust - Frontsheet'!AL78&gt;1),"Non-Registered Nurses/Midwives Avg Day Fill rate &gt; 100%",""))</f>
        <v/>
      </c>
      <c r="G77" s="69" t="str">
        <f ca="1">IF(A77="","",IF(AND(ISNUMBER('Trust - Frontsheet'!AM78),'Trust - Frontsheet'!AM78&gt;1),"Registered Nursing Associates Day Fill rate &gt; 100%",""))</f>
        <v/>
      </c>
      <c r="H77" s="69" t="str">
        <f ca="1">IF(A77="","",IF(AND(ISNUMBER('Trust - Frontsheet'!AN78),'Trust - Frontsheet'!AN78&gt;1),"Non-Registered Nursing Associates Day Fill rate &gt; 100%",""))</f>
        <v/>
      </c>
      <c r="I77" s="69" t="str">
        <f ca="1">IF(A77="","",IF(AND(ISNUMBER('Trust - Frontsheet'!AO78),'Trust - Frontsheet'!AO78&gt;1),"Registered Nurses/Midwives Avg Night Fill rate &gt; 100%",""))</f>
        <v/>
      </c>
      <c r="J77" s="69" t="str">
        <f ca="1">IF(A77="","",IF(AND(ISNUMBER('Trust - Frontsheet'!AP78),'Trust - Frontsheet'!AP78&gt;1),"Non-Registered Nurses/Midwives Avg Night Fill rate &gt;100%",""))</f>
        <v/>
      </c>
      <c r="K77" s="69" t="str">
        <f ca="1">IF(A77="","",IF(AND(ISNUMBER('Trust - Frontsheet'!AQ78),'Trust - Frontsheet'!AQ78&gt;1),"Registered Nursing Associates Avg Night Fill rate 100%",""))</f>
        <v/>
      </c>
      <c r="L77" s="69" t="str">
        <f ca="1">IF(A77="","",IF(AND(ISNUMBER('Trust - Frontsheet'!AR78),'Trust - Frontsheet'!AR78&gt;1),"Non-Registered Nursing Associates Avg Night Fill rate &gt; 100%",""))</f>
        <v/>
      </c>
      <c r="M77" s="69" t="str">
        <f ca="1">IF(A77="","",IF(AND(ISNUMBER('Trust - Frontsheet'!AS78),'Trust - Frontsheet'!AS78&gt;1),"Registered Allied Health Professionals Avg Fill rate &gt; 100%",""))</f>
        <v/>
      </c>
      <c r="N77" s="69" t="str">
        <f ca="1">IF(A77="","",IF(AND(ISNUMBER('Trust - Frontsheet'!AT78),'Trust - Frontsheet'!AT78&gt;1),"Non-Registered Allied Health Professionals Avg Fill rate &gt; 100%",""))</f>
        <v/>
      </c>
      <c r="O77" s="69"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9"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9"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9"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9"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69" t="str">
        <f ca="1">IF('Trust - Frontsheet'!A80="","",'Trust - Frontsheet'!A80)</f>
        <v/>
      </c>
      <c r="B78" s="69" t="str">
        <f ca="1">IF('Trust - Frontsheet'!A80="","",'Trust - Frontsheet'!D80)</f>
        <v/>
      </c>
      <c r="C78" s="69" t="str">
        <f ca="1">IF(VLOOKUP(A78,'Trust - Frontsheet'!$A$16:$AC$215,5,0)="","",VLOOKUP(A78,'Trust - Frontsheet'!$A$16:$AC$216,5,0))</f>
        <v/>
      </c>
      <c r="D78" s="69" t="str">
        <f ca="1">IF(VLOOKUP(A78,'Trust - Frontsheet'!$A$16:$AC$215,6,0)="","",VLOOKUP(A78,'Trust - Frontsheet'!$A$16:$AC$216,6,0))</f>
        <v/>
      </c>
      <c r="E78" s="69" t="str">
        <f ca="1">IF(A78="","",IF(AND('Trust - Frontsheet'!AK79&gt;1,ISNUMBER('Trust - Frontsheet'!AK79)),"Registered Nurses/Midwives Avg Day Fill rate &gt; 100%",""))</f>
        <v/>
      </c>
      <c r="F78" s="69" t="str">
        <f ca="1">IF(A78="","",IF(AND(ISNUMBER('Trust - Frontsheet'!AL79),'Trust - Frontsheet'!AL79&gt;1),"Non-Registered Nurses/Midwives Avg Day Fill rate &gt; 100%",""))</f>
        <v/>
      </c>
      <c r="G78" s="69" t="str">
        <f ca="1">IF(A78="","",IF(AND(ISNUMBER('Trust - Frontsheet'!AM79),'Trust - Frontsheet'!AM79&gt;1),"Registered Nursing Associates Day Fill rate &gt; 100%",""))</f>
        <v/>
      </c>
      <c r="H78" s="69" t="str">
        <f ca="1">IF(A78="","",IF(AND(ISNUMBER('Trust - Frontsheet'!AN79),'Trust - Frontsheet'!AN79&gt;1),"Non-Registered Nursing Associates Day Fill rate &gt; 100%",""))</f>
        <v/>
      </c>
      <c r="I78" s="69" t="str">
        <f ca="1">IF(A78="","",IF(AND(ISNUMBER('Trust - Frontsheet'!AO79),'Trust - Frontsheet'!AO79&gt;1),"Registered Nurses/Midwives Avg Night Fill rate &gt; 100%",""))</f>
        <v/>
      </c>
      <c r="J78" s="69" t="str">
        <f ca="1">IF(A78="","",IF(AND(ISNUMBER('Trust - Frontsheet'!AP79),'Trust - Frontsheet'!AP79&gt;1),"Non-Registered Nurses/Midwives Avg Night Fill rate &gt;100%",""))</f>
        <v/>
      </c>
      <c r="K78" s="69" t="str">
        <f ca="1">IF(A78="","",IF(AND(ISNUMBER('Trust - Frontsheet'!AQ79),'Trust - Frontsheet'!AQ79&gt;1),"Registered Nursing Associates Avg Night Fill rate 100%",""))</f>
        <v/>
      </c>
      <c r="L78" s="69" t="str">
        <f ca="1">IF(A78="","",IF(AND(ISNUMBER('Trust - Frontsheet'!AR79),'Trust - Frontsheet'!AR79&gt;1),"Non-Registered Nursing Associates Avg Night Fill rate &gt; 100%",""))</f>
        <v/>
      </c>
      <c r="M78" s="69" t="str">
        <f ca="1">IF(A78="","",IF(AND(ISNUMBER('Trust - Frontsheet'!AS79),'Trust - Frontsheet'!AS79&gt;1),"Registered Allied Health Professionals Avg Fill rate &gt; 100%",""))</f>
        <v/>
      </c>
      <c r="N78" s="69" t="str">
        <f ca="1">IF(A78="","",IF(AND(ISNUMBER('Trust - Frontsheet'!AT79),'Trust - Frontsheet'!AT79&gt;1),"Non-Registered Allied Health Professionals Avg Fill rate &gt; 100%",""))</f>
        <v/>
      </c>
      <c r="O78" s="69"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9"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9"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9"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9"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69" t="str">
        <f ca="1">IF('Trust - Frontsheet'!A81="","",'Trust - Frontsheet'!A81)</f>
        <v/>
      </c>
      <c r="B79" s="69" t="str">
        <f ca="1">IF('Trust - Frontsheet'!A81="","",'Trust - Frontsheet'!D81)</f>
        <v/>
      </c>
      <c r="C79" s="69" t="str">
        <f ca="1">IF(VLOOKUP(A79,'Trust - Frontsheet'!$A$16:$AC$215,5,0)="","",VLOOKUP(A79,'Trust - Frontsheet'!$A$16:$AC$216,5,0))</f>
        <v/>
      </c>
      <c r="D79" s="69" t="str">
        <f ca="1">IF(VLOOKUP(A79,'Trust - Frontsheet'!$A$16:$AC$215,6,0)="","",VLOOKUP(A79,'Trust - Frontsheet'!$A$16:$AC$216,6,0))</f>
        <v/>
      </c>
      <c r="E79" s="69" t="str">
        <f ca="1">IF(A79="","",IF(AND('Trust - Frontsheet'!AK80&gt;1,ISNUMBER('Trust - Frontsheet'!AK80)),"Registered Nurses/Midwives Avg Day Fill rate &gt; 100%",""))</f>
        <v/>
      </c>
      <c r="F79" s="69" t="str">
        <f ca="1">IF(A79="","",IF(AND(ISNUMBER('Trust - Frontsheet'!AL80),'Trust - Frontsheet'!AL80&gt;1),"Non-Registered Nurses/Midwives Avg Day Fill rate &gt; 100%",""))</f>
        <v/>
      </c>
      <c r="G79" s="69" t="str">
        <f ca="1">IF(A79="","",IF(AND(ISNUMBER('Trust - Frontsheet'!AM80),'Trust - Frontsheet'!AM80&gt;1),"Registered Nursing Associates Day Fill rate &gt; 100%",""))</f>
        <v/>
      </c>
      <c r="H79" s="69" t="str">
        <f ca="1">IF(A79="","",IF(AND(ISNUMBER('Trust - Frontsheet'!AN80),'Trust - Frontsheet'!AN80&gt;1),"Non-Registered Nursing Associates Day Fill rate &gt; 100%",""))</f>
        <v/>
      </c>
      <c r="I79" s="69" t="str">
        <f ca="1">IF(A79="","",IF(AND(ISNUMBER('Trust - Frontsheet'!AO80),'Trust - Frontsheet'!AO80&gt;1),"Registered Nurses/Midwives Avg Night Fill rate &gt; 100%",""))</f>
        <v/>
      </c>
      <c r="J79" s="69" t="str">
        <f ca="1">IF(A79="","",IF(AND(ISNUMBER('Trust - Frontsheet'!AP80),'Trust - Frontsheet'!AP80&gt;1),"Non-Registered Nurses/Midwives Avg Night Fill rate &gt;100%",""))</f>
        <v/>
      </c>
      <c r="K79" s="69" t="str">
        <f ca="1">IF(A79="","",IF(AND(ISNUMBER('Trust - Frontsheet'!AQ80),'Trust - Frontsheet'!AQ80&gt;1),"Registered Nursing Associates Avg Night Fill rate 100%",""))</f>
        <v/>
      </c>
      <c r="L79" s="69" t="str">
        <f ca="1">IF(A79="","",IF(AND(ISNUMBER('Trust - Frontsheet'!AR80),'Trust - Frontsheet'!AR80&gt;1),"Non-Registered Nursing Associates Avg Night Fill rate &gt; 100%",""))</f>
        <v/>
      </c>
      <c r="M79" s="69" t="str">
        <f ca="1">IF(A79="","",IF(AND(ISNUMBER('Trust - Frontsheet'!AS80),'Trust - Frontsheet'!AS80&gt;1),"Registered Allied Health Professionals Avg Fill rate &gt; 100%",""))</f>
        <v/>
      </c>
      <c r="N79" s="69" t="str">
        <f ca="1">IF(A79="","",IF(AND(ISNUMBER('Trust - Frontsheet'!AT80),'Trust - Frontsheet'!AT80&gt;1),"Non-Registered Allied Health Professionals Avg Fill rate &gt; 100%",""))</f>
        <v/>
      </c>
      <c r="O79" s="69"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9"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9"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9"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9"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69" t="str">
        <f ca="1">IF('Trust - Frontsheet'!A82="","",'Trust - Frontsheet'!A82)</f>
        <v/>
      </c>
      <c r="B80" s="69" t="str">
        <f ca="1">IF('Trust - Frontsheet'!A82="","",'Trust - Frontsheet'!D82)</f>
        <v/>
      </c>
      <c r="C80" s="69" t="str">
        <f ca="1">IF(VLOOKUP(A80,'Trust - Frontsheet'!$A$16:$AC$215,5,0)="","",VLOOKUP(A80,'Trust - Frontsheet'!$A$16:$AC$216,5,0))</f>
        <v/>
      </c>
      <c r="D80" s="69" t="str">
        <f ca="1">IF(VLOOKUP(A80,'Trust - Frontsheet'!$A$16:$AC$215,6,0)="","",VLOOKUP(A80,'Trust - Frontsheet'!$A$16:$AC$216,6,0))</f>
        <v/>
      </c>
      <c r="E80" s="69" t="str">
        <f ca="1">IF(A80="","",IF(AND('Trust - Frontsheet'!AK81&gt;1,ISNUMBER('Trust - Frontsheet'!AK81)),"Registered Nurses/Midwives Avg Day Fill rate &gt; 100%",""))</f>
        <v/>
      </c>
      <c r="F80" s="69" t="str">
        <f ca="1">IF(A80="","",IF(AND(ISNUMBER('Trust - Frontsheet'!AL81),'Trust - Frontsheet'!AL81&gt;1),"Non-Registered Nurses/Midwives Avg Day Fill rate &gt; 100%",""))</f>
        <v/>
      </c>
      <c r="G80" s="69" t="str">
        <f ca="1">IF(A80="","",IF(AND(ISNUMBER('Trust - Frontsheet'!AM81),'Trust - Frontsheet'!AM81&gt;1),"Registered Nursing Associates Day Fill rate &gt; 100%",""))</f>
        <v/>
      </c>
      <c r="H80" s="69" t="str">
        <f ca="1">IF(A80="","",IF(AND(ISNUMBER('Trust - Frontsheet'!AN81),'Trust - Frontsheet'!AN81&gt;1),"Non-Registered Nursing Associates Day Fill rate &gt; 100%",""))</f>
        <v/>
      </c>
      <c r="I80" s="69" t="str">
        <f ca="1">IF(A80="","",IF(AND(ISNUMBER('Trust - Frontsheet'!AO81),'Trust - Frontsheet'!AO81&gt;1),"Registered Nurses/Midwives Avg Night Fill rate &gt; 100%",""))</f>
        <v/>
      </c>
      <c r="J80" s="69" t="str">
        <f ca="1">IF(A80="","",IF(AND(ISNUMBER('Trust - Frontsheet'!AP81),'Trust - Frontsheet'!AP81&gt;1),"Non-Registered Nurses/Midwives Avg Night Fill rate &gt;100%",""))</f>
        <v/>
      </c>
      <c r="K80" s="69" t="str">
        <f ca="1">IF(A80="","",IF(AND(ISNUMBER('Trust - Frontsheet'!AQ81),'Trust - Frontsheet'!AQ81&gt;1),"Registered Nursing Associates Avg Night Fill rate 100%",""))</f>
        <v/>
      </c>
      <c r="L80" s="69" t="str">
        <f ca="1">IF(A80="","",IF(AND(ISNUMBER('Trust - Frontsheet'!AR81),'Trust - Frontsheet'!AR81&gt;1),"Non-Registered Nursing Associates Avg Night Fill rate &gt; 100%",""))</f>
        <v/>
      </c>
      <c r="M80" s="69" t="str">
        <f ca="1">IF(A80="","",IF(AND(ISNUMBER('Trust - Frontsheet'!AS81),'Trust - Frontsheet'!AS81&gt;1),"Registered Allied Health Professionals Avg Fill rate &gt; 100%",""))</f>
        <v/>
      </c>
      <c r="N80" s="69" t="str">
        <f ca="1">IF(A80="","",IF(AND(ISNUMBER('Trust - Frontsheet'!AT81),'Trust - Frontsheet'!AT81&gt;1),"Non-Registered Allied Health Professionals Avg Fill rate &gt; 100%",""))</f>
        <v/>
      </c>
      <c r="O80" s="69"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9"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9"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9"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9"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69" t="str">
        <f ca="1">IF('Trust - Frontsheet'!A83="","",'Trust - Frontsheet'!A83)</f>
        <v/>
      </c>
      <c r="B81" s="69" t="str">
        <f ca="1">IF('Trust - Frontsheet'!A83="","",'Trust - Frontsheet'!D83)</f>
        <v/>
      </c>
      <c r="C81" s="69" t="str">
        <f ca="1">IF(VLOOKUP(A81,'Trust - Frontsheet'!$A$16:$AC$215,5,0)="","",VLOOKUP(A81,'Trust - Frontsheet'!$A$16:$AC$216,5,0))</f>
        <v/>
      </c>
      <c r="D81" s="69" t="str">
        <f ca="1">IF(VLOOKUP(A81,'Trust - Frontsheet'!$A$16:$AC$215,6,0)="","",VLOOKUP(A81,'Trust - Frontsheet'!$A$16:$AC$216,6,0))</f>
        <v/>
      </c>
      <c r="E81" s="69" t="str">
        <f ca="1">IF(A81="","",IF(AND('Trust - Frontsheet'!AK82&gt;1,ISNUMBER('Trust - Frontsheet'!AK82)),"Registered Nurses/Midwives Avg Day Fill rate &gt; 100%",""))</f>
        <v/>
      </c>
      <c r="F81" s="69" t="str">
        <f ca="1">IF(A81="","",IF(AND(ISNUMBER('Trust - Frontsheet'!AL82),'Trust - Frontsheet'!AL82&gt;1),"Non-Registered Nurses/Midwives Avg Day Fill rate &gt; 100%",""))</f>
        <v/>
      </c>
      <c r="G81" s="69" t="str">
        <f ca="1">IF(A81="","",IF(AND(ISNUMBER('Trust - Frontsheet'!AM82),'Trust - Frontsheet'!AM82&gt;1),"Registered Nursing Associates Day Fill rate &gt; 100%",""))</f>
        <v/>
      </c>
      <c r="H81" s="69" t="str">
        <f ca="1">IF(A81="","",IF(AND(ISNUMBER('Trust - Frontsheet'!AN82),'Trust - Frontsheet'!AN82&gt;1),"Non-Registered Nursing Associates Day Fill rate &gt; 100%",""))</f>
        <v/>
      </c>
      <c r="I81" s="69" t="str">
        <f ca="1">IF(A81="","",IF(AND(ISNUMBER('Trust - Frontsheet'!AO82),'Trust - Frontsheet'!AO82&gt;1),"Registered Nurses/Midwives Avg Night Fill rate &gt; 100%",""))</f>
        <v/>
      </c>
      <c r="J81" s="69" t="str">
        <f ca="1">IF(A81="","",IF(AND(ISNUMBER('Trust - Frontsheet'!AP82),'Trust - Frontsheet'!AP82&gt;1),"Non-Registered Nurses/Midwives Avg Night Fill rate &gt;100%",""))</f>
        <v/>
      </c>
      <c r="K81" s="69" t="str">
        <f ca="1">IF(A81="","",IF(AND(ISNUMBER('Trust - Frontsheet'!AQ82),'Trust - Frontsheet'!AQ82&gt;1),"Registered Nursing Associates Avg Night Fill rate 100%",""))</f>
        <v/>
      </c>
      <c r="L81" s="69" t="str">
        <f ca="1">IF(A81="","",IF(AND(ISNUMBER('Trust - Frontsheet'!AR82),'Trust - Frontsheet'!AR82&gt;1),"Non-Registered Nursing Associates Avg Night Fill rate &gt; 100%",""))</f>
        <v/>
      </c>
      <c r="M81" s="69" t="str">
        <f ca="1">IF(A81="","",IF(AND(ISNUMBER('Trust - Frontsheet'!AS82),'Trust - Frontsheet'!AS82&gt;1),"Registered Allied Health Professionals Avg Fill rate &gt; 100%",""))</f>
        <v/>
      </c>
      <c r="N81" s="69" t="str">
        <f ca="1">IF(A81="","",IF(AND(ISNUMBER('Trust - Frontsheet'!AT82),'Trust - Frontsheet'!AT82&gt;1),"Non-Registered Allied Health Professionals Avg Fill rate &gt; 100%",""))</f>
        <v/>
      </c>
      <c r="O81" s="69"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9"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9"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9"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9"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69" t="str">
        <f ca="1">IF('Trust - Frontsheet'!A84="","",'Trust - Frontsheet'!A84)</f>
        <v/>
      </c>
      <c r="B82" s="69" t="str">
        <f ca="1">IF('Trust - Frontsheet'!A84="","",'Trust - Frontsheet'!D84)</f>
        <v/>
      </c>
      <c r="C82" s="69" t="str">
        <f ca="1">IF(VLOOKUP(A82,'Trust - Frontsheet'!$A$16:$AC$215,5,0)="","",VLOOKUP(A82,'Trust - Frontsheet'!$A$16:$AC$216,5,0))</f>
        <v/>
      </c>
      <c r="D82" s="69" t="str">
        <f ca="1">IF(VLOOKUP(A82,'Trust - Frontsheet'!$A$16:$AC$215,6,0)="","",VLOOKUP(A82,'Trust - Frontsheet'!$A$16:$AC$216,6,0))</f>
        <v/>
      </c>
      <c r="E82" s="69" t="str">
        <f ca="1">IF(A82="","",IF(AND('Trust - Frontsheet'!AK83&gt;1,ISNUMBER('Trust - Frontsheet'!AK83)),"Registered Nurses/Midwives Avg Day Fill rate &gt; 100%",""))</f>
        <v/>
      </c>
      <c r="F82" s="69" t="str">
        <f ca="1">IF(A82="","",IF(AND(ISNUMBER('Trust - Frontsheet'!AL83),'Trust - Frontsheet'!AL83&gt;1),"Non-Registered Nurses/Midwives Avg Day Fill rate &gt; 100%",""))</f>
        <v/>
      </c>
      <c r="G82" s="69" t="str">
        <f ca="1">IF(A82="","",IF(AND(ISNUMBER('Trust - Frontsheet'!AM83),'Trust - Frontsheet'!AM83&gt;1),"Registered Nursing Associates Day Fill rate &gt; 100%",""))</f>
        <v/>
      </c>
      <c r="H82" s="69" t="str">
        <f ca="1">IF(A82="","",IF(AND(ISNUMBER('Trust - Frontsheet'!AN83),'Trust - Frontsheet'!AN83&gt;1),"Non-Registered Nursing Associates Day Fill rate &gt; 100%",""))</f>
        <v/>
      </c>
      <c r="I82" s="69" t="str">
        <f ca="1">IF(A82="","",IF(AND(ISNUMBER('Trust - Frontsheet'!AO83),'Trust - Frontsheet'!AO83&gt;1),"Registered Nurses/Midwives Avg Night Fill rate &gt; 100%",""))</f>
        <v/>
      </c>
      <c r="J82" s="69" t="str">
        <f ca="1">IF(A82="","",IF(AND(ISNUMBER('Trust - Frontsheet'!AP83),'Trust - Frontsheet'!AP83&gt;1),"Non-Registered Nurses/Midwives Avg Night Fill rate &gt;100%",""))</f>
        <v/>
      </c>
      <c r="K82" s="69" t="str">
        <f ca="1">IF(A82="","",IF(AND(ISNUMBER('Trust - Frontsheet'!AQ83),'Trust - Frontsheet'!AQ83&gt;1),"Registered Nursing Associates Avg Night Fill rate 100%",""))</f>
        <v/>
      </c>
      <c r="L82" s="69" t="str">
        <f ca="1">IF(A82="","",IF(AND(ISNUMBER('Trust - Frontsheet'!AR83),'Trust - Frontsheet'!AR83&gt;1),"Non-Registered Nursing Associates Avg Night Fill rate &gt; 100%",""))</f>
        <v/>
      </c>
      <c r="M82" s="69" t="str">
        <f ca="1">IF(A82="","",IF(AND(ISNUMBER('Trust - Frontsheet'!AS83),'Trust - Frontsheet'!AS83&gt;1),"Registered Allied Health Professionals Avg Fill rate &gt; 100%",""))</f>
        <v/>
      </c>
      <c r="N82" s="69" t="str">
        <f ca="1">IF(A82="","",IF(AND(ISNUMBER('Trust - Frontsheet'!AT83),'Trust - Frontsheet'!AT83&gt;1),"Non-Registered Allied Health Professionals Avg Fill rate &gt; 100%",""))</f>
        <v/>
      </c>
      <c r="O82" s="69"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9"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9"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9"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9"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69" t="str">
        <f ca="1">IF('Trust - Frontsheet'!A85="","",'Trust - Frontsheet'!A85)</f>
        <v/>
      </c>
      <c r="B83" s="69" t="str">
        <f ca="1">IF('Trust - Frontsheet'!A85="","",'Trust - Frontsheet'!D85)</f>
        <v/>
      </c>
      <c r="C83" s="69" t="str">
        <f ca="1">IF(VLOOKUP(A83,'Trust - Frontsheet'!$A$16:$AC$215,5,0)="","",VLOOKUP(A83,'Trust - Frontsheet'!$A$16:$AC$216,5,0))</f>
        <v/>
      </c>
      <c r="D83" s="69" t="str">
        <f ca="1">IF(VLOOKUP(A83,'Trust - Frontsheet'!$A$16:$AC$215,6,0)="","",VLOOKUP(A83,'Trust - Frontsheet'!$A$16:$AC$216,6,0))</f>
        <v/>
      </c>
      <c r="E83" s="69" t="str">
        <f ca="1">IF(A83="","",IF(AND('Trust - Frontsheet'!AK84&gt;1,ISNUMBER('Trust - Frontsheet'!AK84)),"Registered Nurses/Midwives Avg Day Fill rate &gt; 100%",""))</f>
        <v/>
      </c>
      <c r="F83" s="69" t="str">
        <f ca="1">IF(A83="","",IF(AND(ISNUMBER('Trust - Frontsheet'!AL84),'Trust - Frontsheet'!AL84&gt;1),"Non-Registered Nurses/Midwives Avg Day Fill rate &gt; 100%",""))</f>
        <v/>
      </c>
      <c r="G83" s="69" t="str">
        <f ca="1">IF(A83="","",IF(AND(ISNUMBER('Trust - Frontsheet'!AM84),'Trust - Frontsheet'!AM84&gt;1),"Registered Nursing Associates Day Fill rate &gt; 100%",""))</f>
        <v/>
      </c>
      <c r="H83" s="69" t="str">
        <f ca="1">IF(A83="","",IF(AND(ISNUMBER('Trust - Frontsheet'!AN84),'Trust - Frontsheet'!AN84&gt;1),"Non-Registered Nursing Associates Day Fill rate &gt; 100%",""))</f>
        <v/>
      </c>
      <c r="I83" s="69" t="str">
        <f ca="1">IF(A83="","",IF(AND(ISNUMBER('Trust - Frontsheet'!AO84),'Trust - Frontsheet'!AO84&gt;1),"Registered Nurses/Midwives Avg Night Fill rate &gt; 100%",""))</f>
        <v/>
      </c>
      <c r="J83" s="69" t="str">
        <f ca="1">IF(A83="","",IF(AND(ISNUMBER('Trust - Frontsheet'!AP84),'Trust - Frontsheet'!AP84&gt;1),"Non-Registered Nurses/Midwives Avg Night Fill rate &gt;100%",""))</f>
        <v/>
      </c>
      <c r="K83" s="69" t="str">
        <f ca="1">IF(A83="","",IF(AND(ISNUMBER('Trust - Frontsheet'!AQ84),'Trust - Frontsheet'!AQ84&gt;1),"Registered Nursing Associates Avg Night Fill rate 100%",""))</f>
        <v/>
      </c>
      <c r="L83" s="69" t="str">
        <f ca="1">IF(A83="","",IF(AND(ISNUMBER('Trust - Frontsheet'!AR84),'Trust - Frontsheet'!AR84&gt;1),"Non-Registered Nursing Associates Avg Night Fill rate &gt; 100%",""))</f>
        <v/>
      </c>
      <c r="M83" s="69" t="str">
        <f ca="1">IF(A83="","",IF(AND(ISNUMBER('Trust - Frontsheet'!AS84),'Trust - Frontsheet'!AS84&gt;1),"Registered Allied Health Professionals Avg Fill rate &gt; 100%",""))</f>
        <v/>
      </c>
      <c r="N83" s="69" t="str">
        <f ca="1">IF(A83="","",IF(AND(ISNUMBER('Trust - Frontsheet'!AT84),'Trust - Frontsheet'!AT84&gt;1),"Non-Registered Allied Health Professionals Avg Fill rate &gt; 100%",""))</f>
        <v/>
      </c>
      <c r="O83" s="69"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9"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9"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9"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9"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69" t="str">
        <f ca="1">IF('Trust - Frontsheet'!A86="","",'Trust - Frontsheet'!A86)</f>
        <v/>
      </c>
      <c r="B84" s="69" t="str">
        <f ca="1">IF('Trust - Frontsheet'!A86="","",'Trust - Frontsheet'!D86)</f>
        <v/>
      </c>
      <c r="C84" s="69" t="str">
        <f ca="1">IF(VLOOKUP(A84,'Trust - Frontsheet'!$A$16:$AC$215,5,0)="","",VLOOKUP(A84,'Trust - Frontsheet'!$A$16:$AC$216,5,0))</f>
        <v/>
      </c>
      <c r="D84" s="69" t="str">
        <f ca="1">IF(VLOOKUP(A84,'Trust - Frontsheet'!$A$16:$AC$215,6,0)="","",VLOOKUP(A84,'Trust - Frontsheet'!$A$16:$AC$216,6,0))</f>
        <v/>
      </c>
      <c r="E84" s="69" t="str">
        <f ca="1">IF(A84="","",IF(AND('Trust - Frontsheet'!AK85&gt;1,ISNUMBER('Trust - Frontsheet'!AK85)),"Registered Nurses/Midwives Avg Day Fill rate &gt; 100%",""))</f>
        <v/>
      </c>
      <c r="F84" s="69" t="str">
        <f ca="1">IF(A84="","",IF(AND(ISNUMBER('Trust - Frontsheet'!AL85),'Trust - Frontsheet'!AL85&gt;1),"Non-Registered Nurses/Midwives Avg Day Fill rate &gt; 100%",""))</f>
        <v/>
      </c>
      <c r="G84" s="69" t="str">
        <f ca="1">IF(A84="","",IF(AND(ISNUMBER('Trust - Frontsheet'!AM85),'Trust - Frontsheet'!AM85&gt;1),"Registered Nursing Associates Day Fill rate &gt; 100%",""))</f>
        <v/>
      </c>
      <c r="H84" s="69" t="str">
        <f ca="1">IF(A84="","",IF(AND(ISNUMBER('Trust - Frontsheet'!AN85),'Trust - Frontsheet'!AN85&gt;1),"Non-Registered Nursing Associates Day Fill rate &gt; 100%",""))</f>
        <v/>
      </c>
      <c r="I84" s="69" t="str">
        <f ca="1">IF(A84="","",IF(AND(ISNUMBER('Trust - Frontsheet'!AO85),'Trust - Frontsheet'!AO85&gt;1),"Registered Nurses/Midwives Avg Night Fill rate &gt; 100%",""))</f>
        <v/>
      </c>
      <c r="J84" s="69" t="str">
        <f ca="1">IF(A84="","",IF(AND(ISNUMBER('Trust - Frontsheet'!AP85),'Trust - Frontsheet'!AP85&gt;1),"Non-Registered Nurses/Midwives Avg Night Fill rate &gt;100%",""))</f>
        <v/>
      </c>
      <c r="K84" s="69" t="str">
        <f ca="1">IF(A84="","",IF(AND(ISNUMBER('Trust - Frontsheet'!AQ85),'Trust - Frontsheet'!AQ85&gt;1),"Registered Nursing Associates Avg Night Fill rate 100%",""))</f>
        <v/>
      </c>
      <c r="L84" s="69" t="str">
        <f ca="1">IF(A84="","",IF(AND(ISNUMBER('Trust - Frontsheet'!AR85),'Trust - Frontsheet'!AR85&gt;1),"Non-Registered Nursing Associates Avg Night Fill rate &gt; 100%",""))</f>
        <v/>
      </c>
      <c r="M84" s="69" t="str">
        <f ca="1">IF(A84="","",IF(AND(ISNUMBER('Trust - Frontsheet'!AS85),'Trust - Frontsheet'!AS85&gt;1),"Registered Allied Health Professionals Avg Fill rate &gt; 100%",""))</f>
        <v/>
      </c>
      <c r="N84" s="69" t="str">
        <f ca="1">IF(A84="","",IF(AND(ISNUMBER('Trust - Frontsheet'!AT85),'Trust - Frontsheet'!AT85&gt;1),"Non-Registered Allied Health Professionals Avg Fill rate &gt; 100%",""))</f>
        <v/>
      </c>
      <c r="O84" s="69"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9"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9"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9"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9"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69" t="str">
        <f ca="1">IF('Trust - Frontsheet'!A87="","",'Trust - Frontsheet'!A87)</f>
        <v/>
      </c>
      <c r="B85" s="69" t="str">
        <f ca="1">IF('Trust - Frontsheet'!A87="","",'Trust - Frontsheet'!D87)</f>
        <v/>
      </c>
      <c r="C85" s="69" t="str">
        <f ca="1">IF(VLOOKUP(A85,'Trust - Frontsheet'!$A$16:$AC$215,5,0)="","",VLOOKUP(A85,'Trust - Frontsheet'!$A$16:$AC$216,5,0))</f>
        <v/>
      </c>
      <c r="D85" s="69" t="str">
        <f ca="1">IF(VLOOKUP(A85,'Trust - Frontsheet'!$A$16:$AC$215,6,0)="","",VLOOKUP(A85,'Trust - Frontsheet'!$A$16:$AC$216,6,0))</f>
        <v/>
      </c>
      <c r="E85" s="69" t="str">
        <f ca="1">IF(A85="","",IF(AND('Trust - Frontsheet'!AK86&gt;1,ISNUMBER('Trust - Frontsheet'!AK86)),"Registered Nurses/Midwives Avg Day Fill rate &gt; 100%",""))</f>
        <v/>
      </c>
      <c r="F85" s="69" t="str">
        <f ca="1">IF(A85="","",IF(AND(ISNUMBER('Trust - Frontsheet'!AL86),'Trust - Frontsheet'!AL86&gt;1),"Non-Registered Nurses/Midwives Avg Day Fill rate &gt; 100%",""))</f>
        <v/>
      </c>
      <c r="G85" s="69" t="str">
        <f ca="1">IF(A85="","",IF(AND(ISNUMBER('Trust - Frontsheet'!AM86),'Trust - Frontsheet'!AM86&gt;1),"Registered Nursing Associates Day Fill rate &gt; 100%",""))</f>
        <v/>
      </c>
      <c r="H85" s="69" t="str">
        <f ca="1">IF(A85="","",IF(AND(ISNUMBER('Trust - Frontsheet'!AN86),'Trust - Frontsheet'!AN86&gt;1),"Non-Registered Nursing Associates Day Fill rate &gt; 100%",""))</f>
        <v/>
      </c>
      <c r="I85" s="69" t="str">
        <f ca="1">IF(A85="","",IF(AND(ISNUMBER('Trust - Frontsheet'!AO86),'Trust - Frontsheet'!AO86&gt;1),"Registered Nurses/Midwives Avg Night Fill rate &gt; 100%",""))</f>
        <v/>
      </c>
      <c r="J85" s="69" t="str">
        <f ca="1">IF(A85="","",IF(AND(ISNUMBER('Trust - Frontsheet'!AP86),'Trust - Frontsheet'!AP86&gt;1),"Non-Registered Nurses/Midwives Avg Night Fill rate &gt;100%",""))</f>
        <v/>
      </c>
      <c r="K85" s="69" t="str">
        <f ca="1">IF(A85="","",IF(AND(ISNUMBER('Trust - Frontsheet'!AQ86),'Trust - Frontsheet'!AQ86&gt;1),"Registered Nursing Associates Avg Night Fill rate 100%",""))</f>
        <v/>
      </c>
      <c r="L85" s="69" t="str">
        <f ca="1">IF(A85="","",IF(AND(ISNUMBER('Trust - Frontsheet'!AR86),'Trust - Frontsheet'!AR86&gt;1),"Non-Registered Nursing Associates Avg Night Fill rate &gt; 100%",""))</f>
        <v/>
      </c>
      <c r="M85" s="69" t="str">
        <f ca="1">IF(A85="","",IF(AND(ISNUMBER('Trust - Frontsheet'!AS86),'Trust - Frontsheet'!AS86&gt;1),"Registered Allied Health Professionals Avg Fill rate &gt; 100%",""))</f>
        <v/>
      </c>
      <c r="N85" s="69" t="str">
        <f ca="1">IF(A85="","",IF(AND(ISNUMBER('Trust - Frontsheet'!AT86),'Trust - Frontsheet'!AT86&gt;1),"Non-Registered Allied Health Professionals Avg Fill rate &gt; 100%",""))</f>
        <v/>
      </c>
      <c r="O85" s="69"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9"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9"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9"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9"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69" t="str">
        <f ca="1">IF('Trust - Frontsheet'!A88="","",'Trust - Frontsheet'!A88)</f>
        <v/>
      </c>
      <c r="B86" s="69" t="str">
        <f ca="1">IF('Trust - Frontsheet'!A88="","",'Trust - Frontsheet'!D88)</f>
        <v/>
      </c>
      <c r="C86" s="69" t="str">
        <f ca="1">IF(VLOOKUP(A86,'Trust - Frontsheet'!$A$16:$AC$215,5,0)="","",VLOOKUP(A86,'Trust - Frontsheet'!$A$16:$AC$216,5,0))</f>
        <v/>
      </c>
      <c r="D86" s="69" t="str">
        <f ca="1">IF(VLOOKUP(A86,'Trust - Frontsheet'!$A$16:$AC$215,6,0)="","",VLOOKUP(A86,'Trust - Frontsheet'!$A$16:$AC$216,6,0))</f>
        <v/>
      </c>
      <c r="E86" s="69" t="str">
        <f ca="1">IF(A86="","",IF(AND('Trust - Frontsheet'!AK87&gt;1,ISNUMBER('Trust - Frontsheet'!AK87)),"Registered Nurses/Midwives Avg Day Fill rate &gt; 100%",""))</f>
        <v/>
      </c>
      <c r="F86" s="69" t="str">
        <f ca="1">IF(A86="","",IF(AND(ISNUMBER('Trust - Frontsheet'!AL87),'Trust - Frontsheet'!AL87&gt;1),"Non-Registered Nurses/Midwives Avg Day Fill rate &gt; 100%",""))</f>
        <v/>
      </c>
      <c r="G86" s="69" t="str">
        <f ca="1">IF(A86="","",IF(AND(ISNUMBER('Trust - Frontsheet'!AM87),'Trust - Frontsheet'!AM87&gt;1),"Registered Nursing Associates Day Fill rate &gt; 100%",""))</f>
        <v/>
      </c>
      <c r="H86" s="69" t="str">
        <f ca="1">IF(A86="","",IF(AND(ISNUMBER('Trust - Frontsheet'!AN87),'Trust - Frontsheet'!AN87&gt;1),"Non-Registered Nursing Associates Day Fill rate &gt; 100%",""))</f>
        <v/>
      </c>
      <c r="I86" s="69" t="str">
        <f ca="1">IF(A86="","",IF(AND(ISNUMBER('Trust - Frontsheet'!AO87),'Trust - Frontsheet'!AO87&gt;1),"Registered Nurses/Midwives Avg Night Fill rate &gt; 100%",""))</f>
        <v/>
      </c>
      <c r="J86" s="69" t="str">
        <f ca="1">IF(A86="","",IF(AND(ISNUMBER('Trust - Frontsheet'!AP87),'Trust - Frontsheet'!AP87&gt;1),"Non-Registered Nurses/Midwives Avg Night Fill rate &gt;100%",""))</f>
        <v/>
      </c>
      <c r="K86" s="69" t="str">
        <f ca="1">IF(A86="","",IF(AND(ISNUMBER('Trust - Frontsheet'!AQ87),'Trust - Frontsheet'!AQ87&gt;1),"Registered Nursing Associates Avg Night Fill rate 100%",""))</f>
        <v/>
      </c>
      <c r="L86" s="69" t="str">
        <f ca="1">IF(A86="","",IF(AND(ISNUMBER('Trust - Frontsheet'!AR87),'Trust - Frontsheet'!AR87&gt;1),"Non-Registered Nursing Associates Avg Night Fill rate &gt; 100%",""))</f>
        <v/>
      </c>
      <c r="M86" s="69" t="str">
        <f ca="1">IF(A86="","",IF(AND(ISNUMBER('Trust - Frontsheet'!AS87),'Trust - Frontsheet'!AS87&gt;1),"Registered Allied Health Professionals Avg Fill rate &gt; 100%",""))</f>
        <v/>
      </c>
      <c r="N86" s="69" t="str">
        <f ca="1">IF(A86="","",IF(AND(ISNUMBER('Trust - Frontsheet'!AT87),'Trust - Frontsheet'!AT87&gt;1),"Non-Registered Allied Health Professionals Avg Fill rate &gt; 100%",""))</f>
        <v/>
      </c>
      <c r="O86" s="69"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9"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9"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9"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9"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69" t="str">
        <f ca="1">IF('Trust - Frontsheet'!A89="","",'Trust - Frontsheet'!A89)</f>
        <v/>
      </c>
      <c r="B87" s="69" t="str">
        <f ca="1">IF('Trust - Frontsheet'!A89="","",'Trust - Frontsheet'!D89)</f>
        <v/>
      </c>
      <c r="C87" s="69" t="str">
        <f ca="1">IF(VLOOKUP(A87,'Trust - Frontsheet'!$A$16:$AC$215,5,0)="","",VLOOKUP(A87,'Trust - Frontsheet'!$A$16:$AC$216,5,0))</f>
        <v/>
      </c>
      <c r="D87" s="69" t="str">
        <f ca="1">IF(VLOOKUP(A87,'Trust - Frontsheet'!$A$16:$AC$215,6,0)="","",VLOOKUP(A87,'Trust - Frontsheet'!$A$16:$AC$216,6,0))</f>
        <v/>
      </c>
      <c r="E87" s="69" t="str">
        <f ca="1">IF(A87="","",IF(AND('Trust - Frontsheet'!AK88&gt;1,ISNUMBER('Trust - Frontsheet'!AK88)),"Registered Nurses/Midwives Avg Day Fill rate &gt; 100%",""))</f>
        <v/>
      </c>
      <c r="F87" s="69" t="str">
        <f ca="1">IF(A87="","",IF(AND(ISNUMBER('Trust - Frontsheet'!AL88),'Trust - Frontsheet'!AL88&gt;1),"Non-Registered Nurses/Midwives Avg Day Fill rate &gt; 100%",""))</f>
        <v/>
      </c>
      <c r="G87" s="69" t="str">
        <f ca="1">IF(A87="","",IF(AND(ISNUMBER('Trust - Frontsheet'!AM88),'Trust - Frontsheet'!AM88&gt;1),"Registered Nursing Associates Day Fill rate &gt; 100%",""))</f>
        <v/>
      </c>
      <c r="H87" s="69" t="str">
        <f ca="1">IF(A87="","",IF(AND(ISNUMBER('Trust - Frontsheet'!AN88),'Trust - Frontsheet'!AN88&gt;1),"Non-Registered Nursing Associates Day Fill rate &gt; 100%",""))</f>
        <v/>
      </c>
      <c r="I87" s="69" t="str">
        <f ca="1">IF(A87="","",IF(AND(ISNUMBER('Trust - Frontsheet'!AO88),'Trust - Frontsheet'!AO88&gt;1),"Registered Nurses/Midwives Avg Night Fill rate &gt; 100%",""))</f>
        <v/>
      </c>
      <c r="J87" s="69" t="str">
        <f ca="1">IF(A87="","",IF(AND(ISNUMBER('Trust - Frontsheet'!AP88),'Trust - Frontsheet'!AP88&gt;1),"Non-Registered Nurses/Midwives Avg Night Fill rate &gt;100%",""))</f>
        <v/>
      </c>
      <c r="K87" s="69" t="str">
        <f ca="1">IF(A87="","",IF(AND(ISNUMBER('Trust - Frontsheet'!AQ88),'Trust - Frontsheet'!AQ88&gt;1),"Registered Nursing Associates Avg Night Fill rate 100%",""))</f>
        <v/>
      </c>
      <c r="L87" s="69" t="str">
        <f ca="1">IF(A87="","",IF(AND(ISNUMBER('Trust - Frontsheet'!AR88),'Trust - Frontsheet'!AR88&gt;1),"Non-Registered Nursing Associates Avg Night Fill rate &gt; 100%",""))</f>
        <v/>
      </c>
      <c r="M87" s="69" t="str">
        <f ca="1">IF(A87="","",IF(AND(ISNUMBER('Trust - Frontsheet'!AS88),'Trust - Frontsheet'!AS88&gt;1),"Registered Allied Health Professionals Avg Fill rate &gt; 100%",""))</f>
        <v/>
      </c>
      <c r="N87" s="69" t="str">
        <f ca="1">IF(A87="","",IF(AND(ISNUMBER('Trust - Frontsheet'!AT88),'Trust - Frontsheet'!AT88&gt;1),"Non-Registered Allied Health Professionals Avg Fill rate &gt; 100%",""))</f>
        <v/>
      </c>
      <c r="O87" s="69"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9"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9"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9"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9"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69" t="str">
        <f ca="1">IF('Trust - Frontsheet'!A90="","",'Trust - Frontsheet'!A90)</f>
        <v/>
      </c>
      <c r="B88" s="69" t="str">
        <f ca="1">IF('Trust - Frontsheet'!A90="","",'Trust - Frontsheet'!D90)</f>
        <v/>
      </c>
      <c r="C88" s="69" t="str">
        <f ca="1">IF(VLOOKUP(A88,'Trust - Frontsheet'!$A$16:$AC$215,5,0)="","",VLOOKUP(A88,'Trust - Frontsheet'!$A$16:$AC$216,5,0))</f>
        <v/>
      </c>
      <c r="D88" s="69" t="str">
        <f ca="1">IF(VLOOKUP(A88,'Trust - Frontsheet'!$A$16:$AC$215,6,0)="","",VLOOKUP(A88,'Trust - Frontsheet'!$A$16:$AC$216,6,0))</f>
        <v/>
      </c>
      <c r="E88" s="69" t="str">
        <f ca="1">IF(A88="","",IF(AND('Trust - Frontsheet'!AK89&gt;1,ISNUMBER('Trust - Frontsheet'!AK89)),"Registered Nurses/Midwives Avg Day Fill rate &gt; 100%",""))</f>
        <v/>
      </c>
      <c r="F88" s="69" t="str">
        <f ca="1">IF(A88="","",IF(AND(ISNUMBER('Trust - Frontsheet'!AL89),'Trust - Frontsheet'!AL89&gt;1),"Non-Registered Nurses/Midwives Avg Day Fill rate &gt; 100%",""))</f>
        <v/>
      </c>
      <c r="G88" s="69" t="str">
        <f ca="1">IF(A88="","",IF(AND(ISNUMBER('Trust - Frontsheet'!AM89),'Trust - Frontsheet'!AM89&gt;1),"Registered Nursing Associates Day Fill rate &gt; 100%",""))</f>
        <v/>
      </c>
      <c r="H88" s="69" t="str">
        <f ca="1">IF(A88="","",IF(AND(ISNUMBER('Trust - Frontsheet'!AN89),'Trust - Frontsheet'!AN89&gt;1),"Non-Registered Nursing Associates Day Fill rate &gt; 100%",""))</f>
        <v/>
      </c>
      <c r="I88" s="69" t="str">
        <f ca="1">IF(A88="","",IF(AND(ISNUMBER('Trust - Frontsheet'!AO89),'Trust - Frontsheet'!AO89&gt;1),"Registered Nurses/Midwives Avg Night Fill rate &gt; 100%",""))</f>
        <v/>
      </c>
      <c r="J88" s="69" t="str">
        <f ca="1">IF(A88="","",IF(AND(ISNUMBER('Trust - Frontsheet'!AP89),'Trust - Frontsheet'!AP89&gt;1),"Non-Registered Nurses/Midwives Avg Night Fill rate &gt;100%",""))</f>
        <v/>
      </c>
      <c r="K88" s="69" t="str">
        <f ca="1">IF(A88="","",IF(AND(ISNUMBER('Trust - Frontsheet'!AQ89),'Trust - Frontsheet'!AQ89&gt;1),"Registered Nursing Associates Avg Night Fill rate 100%",""))</f>
        <v/>
      </c>
      <c r="L88" s="69" t="str">
        <f ca="1">IF(A88="","",IF(AND(ISNUMBER('Trust - Frontsheet'!AR89),'Trust - Frontsheet'!AR89&gt;1),"Non-Registered Nursing Associates Avg Night Fill rate &gt; 100%",""))</f>
        <v/>
      </c>
      <c r="M88" s="69" t="str">
        <f ca="1">IF(A88="","",IF(AND(ISNUMBER('Trust - Frontsheet'!AS89),'Trust - Frontsheet'!AS89&gt;1),"Registered Allied Health Professionals Avg Fill rate &gt; 100%",""))</f>
        <v/>
      </c>
      <c r="N88" s="69" t="str">
        <f ca="1">IF(A88="","",IF(AND(ISNUMBER('Trust - Frontsheet'!AT89),'Trust - Frontsheet'!AT89&gt;1),"Non-Registered Allied Health Professionals Avg Fill rate &gt; 100%",""))</f>
        <v/>
      </c>
      <c r="O88" s="69"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9"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9"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9"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9"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69" t="str">
        <f ca="1">IF('Trust - Frontsheet'!A91="","",'Trust - Frontsheet'!A91)</f>
        <v/>
      </c>
      <c r="B89" s="69" t="str">
        <f ca="1">IF('Trust - Frontsheet'!A91="","",'Trust - Frontsheet'!D91)</f>
        <v/>
      </c>
      <c r="C89" s="69" t="str">
        <f ca="1">IF(VLOOKUP(A89,'Trust - Frontsheet'!$A$16:$AC$215,5,0)="","",VLOOKUP(A89,'Trust - Frontsheet'!$A$16:$AC$216,5,0))</f>
        <v/>
      </c>
      <c r="D89" s="69" t="str">
        <f ca="1">IF(VLOOKUP(A89,'Trust - Frontsheet'!$A$16:$AC$215,6,0)="","",VLOOKUP(A89,'Trust - Frontsheet'!$A$16:$AC$216,6,0))</f>
        <v/>
      </c>
      <c r="E89" s="69" t="str">
        <f ca="1">IF(A89="","",IF(AND('Trust - Frontsheet'!AK90&gt;1,ISNUMBER('Trust - Frontsheet'!AK90)),"Registered Nurses/Midwives Avg Day Fill rate &gt; 100%",""))</f>
        <v/>
      </c>
      <c r="F89" s="69" t="str">
        <f ca="1">IF(A89="","",IF(AND(ISNUMBER('Trust - Frontsheet'!AL90),'Trust - Frontsheet'!AL90&gt;1),"Non-Registered Nurses/Midwives Avg Day Fill rate &gt; 100%",""))</f>
        <v/>
      </c>
      <c r="G89" s="69" t="str">
        <f ca="1">IF(A89="","",IF(AND(ISNUMBER('Trust - Frontsheet'!AM90),'Trust - Frontsheet'!AM90&gt;1),"Registered Nursing Associates Day Fill rate &gt; 100%",""))</f>
        <v/>
      </c>
      <c r="H89" s="69" t="str">
        <f ca="1">IF(A89="","",IF(AND(ISNUMBER('Trust - Frontsheet'!AN90),'Trust - Frontsheet'!AN90&gt;1),"Non-Registered Nursing Associates Day Fill rate &gt; 100%",""))</f>
        <v/>
      </c>
      <c r="I89" s="69" t="str">
        <f ca="1">IF(A89="","",IF(AND(ISNUMBER('Trust - Frontsheet'!AO90),'Trust - Frontsheet'!AO90&gt;1),"Registered Nurses/Midwives Avg Night Fill rate &gt; 100%",""))</f>
        <v/>
      </c>
      <c r="J89" s="69" t="str">
        <f ca="1">IF(A89="","",IF(AND(ISNUMBER('Trust - Frontsheet'!AP90),'Trust - Frontsheet'!AP90&gt;1),"Non-Registered Nurses/Midwives Avg Night Fill rate &gt;100%",""))</f>
        <v/>
      </c>
      <c r="K89" s="69" t="str">
        <f ca="1">IF(A89="","",IF(AND(ISNUMBER('Trust - Frontsheet'!AQ90),'Trust - Frontsheet'!AQ90&gt;1),"Registered Nursing Associates Avg Night Fill rate 100%",""))</f>
        <v/>
      </c>
      <c r="L89" s="69" t="str">
        <f ca="1">IF(A89="","",IF(AND(ISNUMBER('Trust - Frontsheet'!AR90),'Trust - Frontsheet'!AR90&gt;1),"Non-Registered Nursing Associates Avg Night Fill rate &gt; 100%",""))</f>
        <v/>
      </c>
      <c r="M89" s="69" t="str">
        <f ca="1">IF(A89="","",IF(AND(ISNUMBER('Trust - Frontsheet'!AS90),'Trust - Frontsheet'!AS90&gt;1),"Registered Allied Health Professionals Avg Fill rate &gt; 100%",""))</f>
        <v/>
      </c>
      <c r="N89" s="69" t="str">
        <f ca="1">IF(A89="","",IF(AND(ISNUMBER('Trust - Frontsheet'!AT90),'Trust - Frontsheet'!AT90&gt;1),"Non-Registered Allied Health Professionals Avg Fill rate &gt; 100%",""))</f>
        <v/>
      </c>
      <c r="O89" s="69"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9"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9"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9"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9"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69" t="str">
        <f ca="1">IF('Trust - Frontsheet'!A92="","",'Trust - Frontsheet'!A92)</f>
        <v/>
      </c>
      <c r="B90" s="69" t="str">
        <f ca="1">IF('Trust - Frontsheet'!A92="","",'Trust - Frontsheet'!D92)</f>
        <v/>
      </c>
      <c r="C90" s="69" t="str">
        <f ca="1">IF(VLOOKUP(A90,'Trust - Frontsheet'!$A$16:$AC$215,5,0)="","",VLOOKUP(A90,'Trust - Frontsheet'!$A$16:$AC$216,5,0))</f>
        <v/>
      </c>
      <c r="D90" s="69" t="str">
        <f ca="1">IF(VLOOKUP(A90,'Trust - Frontsheet'!$A$16:$AC$215,6,0)="","",VLOOKUP(A90,'Trust - Frontsheet'!$A$16:$AC$216,6,0))</f>
        <v/>
      </c>
      <c r="E90" s="69" t="str">
        <f ca="1">IF(A90="","",IF(AND('Trust - Frontsheet'!AK91&gt;1,ISNUMBER('Trust - Frontsheet'!AK91)),"Registered Nurses/Midwives Avg Day Fill rate &gt; 100%",""))</f>
        <v/>
      </c>
      <c r="F90" s="69" t="str">
        <f ca="1">IF(A90="","",IF(AND(ISNUMBER('Trust - Frontsheet'!AL91),'Trust - Frontsheet'!AL91&gt;1),"Non-Registered Nurses/Midwives Avg Day Fill rate &gt; 100%",""))</f>
        <v/>
      </c>
      <c r="G90" s="69" t="str">
        <f ca="1">IF(A90="","",IF(AND(ISNUMBER('Trust - Frontsheet'!AM91),'Trust - Frontsheet'!AM91&gt;1),"Registered Nursing Associates Day Fill rate &gt; 100%",""))</f>
        <v/>
      </c>
      <c r="H90" s="69" t="str">
        <f ca="1">IF(A90="","",IF(AND(ISNUMBER('Trust - Frontsheet'!AN91),'Trust - Frontsheet'!AN91&gt;1),"Non-Registered Nursing Associates Day Fill rate &gt; 100%",""))</f>
        <v/>
      </c>
      <c r="I90" s="69" t="str">
        <f ca="1">IF(A90="","",IF(AND(ISNUMBER('Trust - Frontsheet'!AO91),'Trust - Frontsheet'!AO91&gt;1),"Registered Nurses/Midwives Avg Night Fill rate &gt; 100%",""))</f>
        <v/>
      </c>
      <c r="J90" s="69" t="str">
        <f ca="1">IF(A90="","",IF(AND(ISNUMBER('Trust - Frontsheet'!AP91),'Trust - Frontsheet'!AP91&gt;1),"Non-Registered Nurses/Midwives Avg Night Fill rate &gt;100%",""))</f>
        <v/>
      </c>
      <c r="K90" s="69" t="str">
        <f ca="1">IF(A90="","",IF(AND(ISNUMBER('Trust - Frontsheet'!AQ91),'Trust - Frontsheet'!AQ91&gt;1),"Registered Nursing Associates Avg Night Fill rate 100%",""))</f>
        <v/>
      </c>
      <c r="L90" s="69" t="str">
        <f ca="1">IF(A90="","",IF(AND(ISNUMBER('Trust - Frontsheet'!AR91),'Trust - Frontsheet'!AR91&gt;1),"Non-Registered Nursing Associates Avg Night Fill rate &gt; 100%",""))</f>
        <v/>
      </c>
      <c r="M90" s="69" t="str">
        <f ca="1">IF(A90="","",IF(AND(ISNUMBER('Trust - Frontsheet'!AS91),'Trust - Frontsheet'!AS91&gt;1),"Registered Allied Health Professionals Avg Fill rate &gt; 100%",""))</f>
        <v/>
      </c>
      <c r="N90" s="69" t="str">
        <f ca="1">IF(A90="","",IF(AND(ISNUMBER('Trust - Frontsheet'!AT91),'Trust - Frontsheet'!AT91&gt;1),"Non-Registered Allied Health Professionals Avg Fill rate &gt; 100%",""))</f>
        <v/>
      </c>
      <c r="O90" s="69"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9"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9"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9"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9"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69" t="str">
        <f ca="1">IF('Trust - Frontsheet'!A93="","",'Trust - Frontsheet'!A93)</f>
        <v/>
      </c>
      <c r="B91" s="69" t="str">
        <f ca="1">IF('Trust - Frontsheet'!A93="","",'Trust - Frontsheet'!D93)</f>
        <v/>
      </c>
      <c r="C91" s="69" t="str">
        <f ca="1">IF(VLOOKUP(A91,'Trust - Frontsheet'!$A$16:$AC$215,5,0)="","",VLOOKUP(A91,'Trust - Frontsheet'!$A$16:$AC$216,5,0))</f>
        <v/>
      </c>
      <c r="D91" s="69" t="str">
        <f ca="1">IF(VLOOKUP(A91,'Trust - Frontsheet'!$A$16:$AC$215,6,0)="","",VLOOKUP(A91,'Trust - Frontsheet'!$A$16:$AC$216,6,0))</f>
        <v/>
      </c>
      <c r="E91" s="69" t="str">
        <f ca="1">IF(A91="","",IF(AND('Trust - Frontsheet'!AK92&gt;1,ISNUMBER('Trust - Frontsheet'!AK92)),"Registered Nurses/Midwives Avg Day Fill rate &gt; 100%",""))</f>
        <v/>
      </c>
      <c r="F91" s="69" t="str">
        <f ca="1">IF(A91="","",IF(AND(ISNUMBER('Trust - Frontsheet'!AL92),'Trust - Frontsheet'!AL92&gt;1),"Non-Registered Nurses/Midwives Avg Day Fill rate &gt; 100%",""))</f>
        <v/>
      </c>
      <c r="G91" s="69" t="str">
        <f ca="1">IF(A91="","",IF(AND(ISNUMBER('Trust - Frontsheet'!AM92),'Trust - Frontsheet'!AM92&gt;1),"Registered Nursing Associates Day Fill rate &gt; 100%",""))</f>
        <v/>
      </c>
      <c r="H91" s="69" t="str">
        <f ca="1">IF(A91="","",IF(AND(ISNUMBER('Trust - Frontsheet'!AN92),'Trust - Frontsheet'!AN92&gt;1),"Non-Registered Nursing Associates Day Fill rate &gt; 100%",""))</f>
        <v/>
      </c>
      <c r="I91" s="69" t="str">
        <f ca="1">IF(A91="","",IF(AND(ISNUMBER('Trust - Frontsheet'!AO92),'Trust - Frontsheet'!AO92&gt;1),"Registered Nurses/Midwives Avg Night Fill rate &gt; 100%",""))</f>
        <v/>
      </c>
      <c r="J91" s="69" t="str">
        <f ca="1">IF(A91="","",IF(AND(ISNUMBER('Trust - Frontsheet'!AP92),'Trust - Frontsheet'!AP92&gt;1),"Non-Registered Nurses/Midwives Avg Night Fill rate &gt;100%",""))</f>
        <v/>
      </c>
      <c r="K91" s="69" t="str">
        <f ca="1">IF(A91="","",IF(AND(ISNUMBER('Trust - Frontsheet'!AQ92),'Trust - Frontsheet'!AQ92&gt;1),"Registered Nursing Associates Avg Night Fill rate 100%",""))</f>
        <v/>
      </c>
      <c r="L91" s="69" t="str">
        <f ca="1">IF(A91="","",IF(AND(ISNUMBER('Trust - Frontsheet'!AR92),'Trust - Frontsheet'!AR92&gt;1),"Non-Registered Nursing Associates Avg Night Fill rate &gt; 100%",""))</f>
        <v/>
      </c>
      <c r="M91" s="69" t="str">
        <f ca="1">IF(A91="","",IF(AND(ISNUMBER('Trust - Frontsheet'!AS92),'Trust - Frontsheet'!AS92&gt;1),"Registered Allied Health Professionals Avg Fill rate &gt; 100%",""))</f>
        <v/>
      </c>
      <c r="N91" s="69" t="str">
        <f ca="1">IF(A91="","",IF(AND(ISNUMBER('Trust - Frontsheet'!AT92),'Trust - Frontsheet'!AT92&gt;1),"Non-Registered Allied Health Professionals Avg Fill rate &gt; 100%",""))</f>
        <v/>
      </c>
      <c r="O91" s="69"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9"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9"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9"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9"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69" t="str">
        <f ca="1">IF('Trust - Frontsheet'!A94="","",'Trust - Frontsheet'!A94)</f>
        <v/>
      </c>
      <c r="B92" s="69" t="str">
        <f ca="1">IF('Trust - Frontsheet'!A94="","",'Trust - Frontsheet'!D94)</f>
        <v/>
      </c>
      <c r="C92" s="69" t="str">
        <f ca="1">IF(VLOOKUP(A92,'Trust - Frontsheet'!$A$16:$AC$215,5,0)="","",VLOOKUP(A92,'Trust - Frontsheet'!$A$16:$AC$216,5,0))</f>
        <v/>
      </c>
      <c r="D92" s="69" t="str">
        <f ca="1">IF(VLOOKUP(A92,'Trust - Frontsheet'!$A$16:$AC$215,6,0)="","",VLOOKUP(A92,'Trust - Frontsheet'!$A$16:$AC$216,6,0))</f>
        <v/>
      </c>
      <c r="E92" s="69" t="str">
        <f ca="1">IF(A92="","",IF(AND('Trust - Frontsheet'!AK93&gt;1,ISNUMBER('Trust - Frontsheet'!AK93)),"Registered Nurses/Midwives Avg Day Fill rate &gt; 100%",""))</f>
        <v/>
      </c>
      <c r="F92" s="69" t="str">
        <f ca="1">IF(A92="","",IF(AND(ISNUMBER('Trust - Frontsheet'!AL93),'Trust - Frontsheet'!AL93&gt;1),"Non-Registered Nurses/Midwives Avg Day Fill rate &gt; 100%",""))</f>
        <v/>
      </c>
      <c r="G92" s="69" t="str">
        <f ca="1">IF(A92="","",IF(AND(ISNUMBER('Trust - Frontsheet'!AM93),'Trust - Frontsheet'!AM93&gt;1),"Registered Nursing Associates Day Fill rate &gt; 100%",""))</f>
        <v/>
      </c>
      <c r="H92" s="69" t="str">
        <f ca="1">IF(A92="","",IF(AND(ISNUMBER('Trust - Frontsheet'!AN93),'Trust - Frontsheet'!AN93&gt;1),"Non-Registered Nursing Associates Day Fill rate &gt; 100%",""))</f>
        <v/>
      </c>
      <c r="I92" s="69" t="str">
        <f ca="1">IF(A92="","",IF(AND(ISNUMBER('Trust - Frontsheet'!AO93),'Trust - Frontsheet'!AO93&gt;1),"Registered Nurses/Midwives Avg Night Fill rate &gt; 100%",""))</f>
        <v/>
      </c>
      <c r="J92" s="69" t="str">
        <f ca="1">IF(A92="","",IF(AND(ISNUMBER('Trust - Frontsheet'!AP93),'Trust - Frontsheet'!AP93&gt;1),"Non-Registered Nurses/Midwives Avg Night Fill rate &gt;100%",""))</f>
        <v/>
      </c>
      <c r="K92" s="69" t="str">
        <f ca="1">IF(A92="","",IF(AND(ISNUMBER('Trust - Frontsheet'!AQ93),'Trust - Frontsheet'!AQ93&gt;1),"Registered Nursing Associates Avg Night Fill rate 100%",""))</f>
        <v/>
      </c>
      <c r="L92" s="69" t="str">
        <f ca="1">IF(A92="","",IF(AND(ISNUMBER('Trust - Frontsheet'!AR93),'Trust - Frontsheet'!AR93&gt;1),"Non-Registered Nursing Associates Avg Night Fill rate &gt; 100%",""))</f>
        <v/>
      </c>
      <c r="M92" s="69" t="str">
        <f ca="1">IF(A92="","",IF(AND(ISNUMBER('Trust - Frontsheet'!AS93),'Trust - Frontsheet'!AS93&gt;1),"Registered Allied Health Professionals Avg Fill rate &gt; 100%",""))</f>
        <v/>
      </c>
      <c r="N92" s="69" t="str">
        <f ca="1">IF(A92="","",IF(AND(ISNUMBER('Trust - Frontsheet'!AT93),'Trust - Frontsheet'!AT93&gt;1),"Non-Registered Allied Health Professionals Avg Fill rate &gt; 100%",""))</f>
        <v/>
      </c>
      <c r="O92" s="69"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9"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9"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9"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9"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69" t="str">
        <f ca="1">IF('Trust - Frontsheet'!A95="","",'Trust - Frontsheet'!A95)</f>
        <v/>
      </c>
      <c r="B93" s="69" t="str">
        <f ca="1">IF('Trust - Frontsheet'!A95="","",'Trust - Frontsheet'!D95)</f>
        <v/>
      </c>
      <c r="C93" s="69" t="str">
        <f ca="1">IF(VLOOKUP(A93,'Trust - Frontsheet'!$A$16:$AC$215,5,0)="","",VLOOKUP(A93,'Trust - Frontsheet'!$A$16:$AC$216,5,0))</f>
        <v/>
      </c>
      <c r="D93" s="69" t="str">
        <f ca="1">IF(VLOOKUP(A93,'Trust - Frontsheet'!$A$16:$AC$215,6,0)="","",VLOOKUP(A93,'Trust - Frontsheet'!$A$16:$AC$216,6,0))</f>
        <v/>
      </c>
      <c r="E93" s="69" t="str">
        <f ca="1">IF(A93="","",IF(AND('Trust - Frontsheet'!AK94&gt;1,ISNUMBER('Trust - Frontsheet'!AK94)),"Registered Nurses/Midwives Avg Day Fill rate &gt; 100%",""))</f>
        <v/>
      </c>
      <c r="F93" s="69" t="str">
        <f ca="1">IF(A93="","",IF(AND(ISNUMBER('Trust - Frontsheet'!AL94),'Trust - Frontsheet'!AL94&gt;1),"Non-Registered Nurses/Midwives Avg Day Fill rate &gt; 100%",""))</f>
        <v/>
      </c>
      <c r="G93" s="69" t="str">
        <f ca="1">IF(A93="","",IF(AND(ISNUMBER('Trust - Frontsheet'!AM94),'Trust - Frontsheet'!AM94&gt;1),"Registered Nursing Associates Day Fill rate &gt; 100%",""))</f>
        <v/>
      </c>
      <c r="H93" s="69" t="str">
        <f ca="1">IF(A93="","",IF(AND(ISNUMBER('Trust - Frontsheet'!AN94),'Trust - Frontsheet'!AN94&gt;1),"Non-Registered Nursing Associates Day Fill rate &gt; 100%",""))</f>
        <v/>
      </c>
      <c r="I93" s="69" t="str">
        <f ca="1">IF(A93="","",IF(AND(ISNUMBER('Trust - Frontsheet'!AO94),'Trust - Frontsheet'!AO94&gt;1),"Registered Nurses/Midwives Avg Night Fill rate &gt; 100%",""))</f>
        <v/>
      </c>
      <c r="J93" s="69" t="str">
        <f ca="1">IF(A93="","",IF(AND(ISNUMBER('Trust - Frontsheet'!AP94),'Trust - Frontsheet'!AP94&gt;1),"Non-Registered Nurses/Midwives Avg Night Fill rate &gt;100%",""))</f>
        <v/>
      </c>
      <c r="K93" s="69" t="str">
        <f ca="1">IF(A93="","",IF(AND(ISNUMBER('Trust - Frontsheet'!AQ94),'Trust - Frontsheet'!AQ94&gt;1),"Registered Nursing Associates Avg Night Fill rate 100%",""))</f>
        <v/>
      </c>
      <c r="L93" s="69" t="str">
        <f ca="1">IF(A93="","",IF(AND(ISNUMBER('Trust - Frontsheet'!AR94),'Trust - Frontsheet'!AR94&gt;1),"Non-Registered Nursing Associates Avg Night Fill rate &gt; 100%",""))</f>
        <v/>
      </c>
      <c r="M93" s="69" t="str">
        <f ca="1">IF(A93="","",IF(AND(ISNUMBER('Trust - Frontsheet'!AS94),'Trust - Frontsheet'!AS94&gt;1),"Registered Allied Health Professionals Avg Fill rate &gt; 100%",""))</f>
        <v/>
      </c>
      <c r="N93" s="69" t="str">
        <f ca="1">IF(A93="","",IF(AND(ISNUMBER('Trust - Frontsheet'!AT94),'Trust - Frontsheet'!AT94&gt;1),"Non-Registered Allied Health Professionals Avg Fill rate &gt; 100%",""))</f>
        <v/>
      </c>
      <c r="O93" s="69"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9"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9"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9"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9"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69" t="str">
        <f ca="1">IF('Trust - Frontsheet'!A96="","",'Trust - Frontsheet'!A96)</f>
        <v/>
      </c>
      <c r="B94" s="69" t="str">
        <f ca="1">IF('Trust - Frontsheet'!A96="","",'Trust - Frontsheet'!D96)</f>
        <v/>
      </c>
      <c r="C94" s="69" t="str">
        <f ca="1">IF(VLOOKUP(A94,'Trust - Frontsheet'!$A$16:$AC$215,5,0)="","",VLOOKUP(A94,'Trust - Frontsheet'!$A$16:$AC$216,5,0))</f>
        <v/>
      </c>
      <c r="D94" s="69" t="str">
        <f ca="1">IF(VLOOKUP(A94,'Trust - Frontsheet'!$A$16:$AC$215,6,0)="","",VLOOKUP(A94,'Trust - Frontsheet'!$A$16:$AC$216,6,0))</f>
        <v/>
      </c>
      <c r="E94" s="69" t="str">
        <f ca="1">IF(A94="","",IF(AND('Trust - Frontsheet'!AK95&gt;1,ISNUMBER('Trust - Frontsheet'!AK95)),"Registered Nurses/Midwives Avg Day Fill rate &gt; 100%",""))</f>
        <v/>
      </c>
      <c r="F94" s="69" t="str">
        <f ca="1">IF(A94="","",IF(AND(ISNUMBER('Trust - Frontsheet'!AL95),'Trust - Frontsheet'!AL95&gt;1),"Non-Registered Nurses/Midwives Avg Day Fill rate &gt; 100%",""))</f>
        <v/>
      </c>
      <c r="G94" s="69" t="str">
        <f ca="1">IF(A94="","",IF(AND(ISNUMBER('Trust - Frontsheet'!AM95),'Trust - Frontsheet'!AM95&gt;1),"Registered Nursing Associates Day Fill rate &gt; 100%",""))</f>
        <v/>
      </c>
      <c r="H94" s="69" t="str">
        <f ca="1">IF(A94="","",IF(AND(ISNUMBER('Trust - Frontsheet'!AN95),'Trust - Frontsheet'!AN95&gt;1),"Non-Registered Nursing Associates Day Fill rate &gt; 100%",""))</f>
        <v/>
      </c>
      <c r="I94" s="69" t="str">
        <f ca="1">IF(A94="","",IF(AND(ISNUMBER('Trust - Frontsheet'!AO95),'Trust - Frontsheet'!AO95&gt;1),"Registered Nurses/Midwives Avg Night Fill rate &gt; 100%",""))</f>
        <v/>
      </c>
      <c r="J94" s="69" t="str">
        <f ca="1">IF(A94="","",IF(AND(ISNUMBER('Trust - Frontsheet'!AP95),'Trust - Frontsheet'!AP95&gt;1),"Non-Registered Nurses/Midwives Avg Night Fill rate &gt;100%",""))</f>
        <v/>
      </c>
      <c r="K94" s="69" t="str">
        <f ca="1">IF(A94="","",IF(AND(ISNUMBER('Trust - Frontsheet'!AQ95),'Trust - Frontsheet'!AQ95&gt;1),"Registered Nursing Associates Avg Night Fill rate 100%",""))</f>
        <v/>
      </c>
      <c r="L94" s="69" t="str">
        <f ca="1">IF(A94="","",IF(AND(ISNUMBER('Trust - Frontsheet'!AR95),'Trust - Frontsheet'!AR95&gt;1),"Non-Registered Nursing Associates Avg Night Fill rate &gt; 100%",""))</f>
        <v/>
      </c>
      <c r="M94" s="69" t="str">
        <f ca="1">IF(A94="","",IF(AND(ISNUMBER('Trust - Frontsheet'!AS95),'Trust - Frontsheet'!AS95&gt;1),"Registered Allied Health Professionals Avg Fill rate &gt; 100%",""))</f>
        <v/>
      </c>
      <c r="N94" s="69" t="str">
        <f ca="1">IF(A94="","",IF(AND(ISNUMBER('Trust - Frontsheet'!AT95),'Trust - Frontsheet'!AT95&gt;1),"Non-Registered Allied Health Professionals Avg Fill rate &gt; 100%",""))</f>
        <v/>
      </c>
      <c r="O94" s="69"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9"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9"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9"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9"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69" t="str">
        <f ca="1">IF('Trust - Frontsheet'!A97="","",'Trust - Frontsheet'!A97)</f>
        <v/>
      </c>
      <c r="B95" s="69" t="str">
        <f ca="1">IF('Trust - Frontsheet'!A97="","",'Trust - Frontsheet'!D97)</f>
        <v/>
      </c>
      <c r="C95" s="69" t="str">
        <f ca="1">IF(VLOOKUP(A95,'Trust - Frontsheet'!$A$16:$AC$215,5,0)="","",VLOOKUP(A95,'Trust - Frontsheet'!$A$16:$AC$216,5,0))</f>
        <v/>
      </c>
      <c r="D95" s="69" t="str">
        <f ca="1">IF(VLOOKUP(A95,'Trust - Frontsheet'!$A$16:$AC$215,6,0)="","",VLOOKUP(A95,'Trust - Frontsheet'!$A$16:$AC$216,6,0))</f>
        <v/>
      </c>
      <c r="E95" s="69" t="str">
        <f ca="1">IF(A95="","",IF(AND('Trust - Frontsheet'!AK96&gt;1,ISNUMBER('Trust - Frontsheet'!AK96)),"Registered Nurses/Midwives Avg Day Fill rate &gt; 100%",""))</f>
        <v/>
      </c>
      <c r="F95" s="69" t="str">
        <f ca="1">IF(A95="","",IF(AND(ISNUMBER('Trust - Frontsheet'!AL96),'Trust - Frontsheet'!AL96&gt;1),"Non-Registered Nurses/Midwives Avg Day Fill rate &gt; 100%",""))</f>
        <v/>
      </c>
      <c r="G95" s="69" t="str">
        <f ca="1">IF(A95="","",IF(AND(ISNUMBER('Trust - Frontsheet'!AM96),'Trust - Frontsheet'!AM96&gt;1),"Registered Nursing Associates Day Fill rate &gt; 100%",""))</f>
        <v/>
      </c>
      <c r="H95" s="69" t="str">
        <f ca="1">IF(A95="","",IF(AND(ISNUMBER('Trust - Frontsheet'!AN96),'Trust - Frontsheet'!AN96&gt;1),"Non-Registered Nursing Associates Day Fill rate &gt; 100%",""))</f>
        <v/>
      </c>
      <c r="I95" s="69" t="str">
        <f ca="1">IF(A95="","",IF(AND(ISNUMBER('Trust - Frontsheet'!AO96),'Trust - Frontsheet'!AO96&gt;1),"Registered Nurses/Midwives Avg Night Fill rate &gt; 100%",""))</f>
        <v/>
      </c>
      <c r="J95" s="69" t="str">
        <f ca="1">IF(A95="","",IF(AND(ISNUMBER('Trust - Frontsheet'!AP96),'Trust - Frontsheet'!AP96&gt;1),"Non-Registered Nurses/Midwives Avg Night Fill rate &gt;100%",""))</f>
        <v/>
      </c>
      <c r="K95" s="69" t="str">
        <f ca="1">IF(A95="","",IF(AND(ISNUMBER('Trust - Frontsheet'!AQ96),'Trust - Frontsheet'!AQ96&gt;1),"Registered Nursing Associates Avg Night Fill rate 100%",""))</f>
        <v/>
      </c>
      <c r="L95" s="69" t="str">
        <f ca="1">IF(A95="","",IF(AND(ISNUMBER('Trust - Frontsheet'!AR96),'Trust - Frontsheet'!AR96&gt;1),"Non-Registered Nursing Associates Avg Night Fill rate &gt; 100%",""))</f>
        <v/>
      </c>
      <c r="M95" s="69" t="str">
        <f ca="1">IF(A95="","",IF(AND(ISNUMBER('Trust - Frontsheet'!AS96),'Trust - Frontsheet'!AS96&gt;1),"Registered Allied Health Professionals Avg Fill rate &gt; 100%",""))</f>
        <v/>
      </c>
      <c r="N95" s="69" t="str">
        <f ca="1">IF(A95="","",IF(AND(ISNUMBER('Trust - Frontsheet'!AT96),'Trust - Frontsheet'!AT96&gt;1),"Non-Registered Allied Health Professionals Avg Fill rate &gt; 100%",""))</f>
        <v/>
      </c>
      <c r="O95" s="69"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9"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9"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9"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9"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69" t="str">
        <f ca="1">IF('Trust - Frontsheet'!A98="","",'Trust - Frontsheet'!A98)</f>
        <v/>
      </c>
      <c r="B96" s="69" t="str">
        <f ca="1">IF('Trust - Frontsheet'!A98="","",'Trust - Frontsheet'!D98)</f>
        <v/>
      </c>
      <c r="C96" s="69" t="str">
        <f ca="1">IF(VLOOKUP(A96,'Trust - Frontsheet'!$A$16:$AC$215,5,0)="","",VLOOKUP(A96,'Trust - Frontsheet'!$A$16:$AC$216,5,0))</f>
        <v/>
      </c>
      <c r="D96" s="69" t="str">
        <f ca="1">IF(VLOOKUP(A96,'Trust - Frontsheet'!$A$16:$AC$215,6,0)="","",VLOOKUP(A96,'Trust - Frontsheet'!$A$16:$AC$216,6,0))</f>
        <v/>
      </c>
      <c r="E96" s="69" t="str">
        <f ca="1">IF(A96="","",IF(AND('Trust - Frontsheet'!AK97&gt;1,ISNUMBER('Trust - Frontsheet'!AK97)),"Registered Nurses/Midwives Avg Day Fill rate &gt; 100%",""))</f>
        <v/>
      </c>
      <c r="F96" s="69" t="str">
        <f ca="1">IF(A96="","",IF(AND(ISNUMBER('Trust - Frontsheet'!AL97),'Trust - Frontsheet'!AL97&gt;1),"Non-Registered Nurses/Midwives Avg Day Fill rate &gt; 100%",""))</f>
        <v/>
      </c>
      <c r="G96" s="69" t="str">
        <f ca="1">IF(A96="","",IF(AND(ISNUMBER('Trust - Frontsheet'!AM97),'Trust - Frontsheet'!AM97&gt;1),"Registered Nursing Associates Day Fill rate &gt; 100%",""))</f>
        <v/>
      </c>
      <c r="H96" s="69" t="str">
        <f ca="1">IF(A96="","",IF(AND(ISNUMBER('Trust - Frontsheet'!AN97),'Trust - Frontsheet'!AN97&gt;1),"Non-Registered Nursing Associates Day Fill rate &gt; 100%",""))</f>
        <v/>
      </c>
      <c r="I96" s="69" t="str">
        <f ca="1">IF(A96="","",IF(AND(ISNUMBER('Trust - Frontsheet'!AO97),'Trust - Frontsheet'!AO97&gt;1),"Registered Nurses/Midwives Avg Night Fill rate &gt; 100%",""))</f>
        <v/>
      </c>
      <c r="J96" s="69" t="str">
        <f ca="1">IF(A96="","",IF(AND(ISNUMBER('Trust - Frontsheet'!AP97),'Trust - Frontsheet'!AP97&gt;1),"Non-Registered Nurses/Midwives Avg Night Fill rate &gt;100%",""))</f>
        <v/>
      </c>
      <c r="K96" s="69" t="str">
        <f ca="1">IF(A96="","",IF(AND(ISNUMBER('Trust - Frontsheet'!AQ97),'Trust - Frontsheet'!AQ97&gt;1),"Registered Nursing Associates Avg Night Fill rate 100%",""))</f>
        <v/>
      </c>
      <c r="L96" s="69" t="str">
        <f ca="1">IF(A96="","",IF(AND(ISNUMBER('Trust - Frontsheet'!AR97),'Trust - Frontsheet'!AR97&gt;1),"Non-Registered Nursing Associates Avg Night Fill rate &gt; 100%",""))</f>
        <v/>
      </c>
      <c r="M96" s="69" t="str">
        <f ca="1">IF(A96="","",IF(AND(ISNUMBER('Trust - Frontsheet'!AS97),'Trust - Frontsheet'!AS97&gt;1),"Registered Allied Health Professionals Avg Fill rate &gt; 100%",""))</f>
        <v/>
      </c>
      <c r="N96" s="69" t="str">
        <f ca="1">IF(A96="","",IF(AND(ISNUMBER('Trust - Frontsheet'!AT97),'Trust - Frontsheet'!AT97&gt;1),"Non-Registered Allied Health Professionals Avg Fill rate &gt; 100%",""))</f>
        <v/>
      </c>
      <c r="O96" s="69"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9"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9"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9"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9"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69" t="str">
        <f ca="1">IF('Trust - Frontsheet'!A99="","",'Trust - Frontsheet'!A99)</f>
        <v/>
      </c>
      <c r="B97" s="69" t="str">
        <f ca="1">IF('Trust - Frontsheet'!A99="","",'Trust - Frontsheet'!D99)</f>
        <v/>
      </c>
      <c r="C97" s="69" t="str">
        <f ca="1">IF(VLOOKUP(A97,'Trust - Frontsheet'!$A$16:$AC$215,5,0)="","",VLOOKUP(A97,'Trust - Frontsheet'!$A$16:$AC$216,5,0))</f>
        <v/>
      </c>
      <c r="D97" s="69" t="str">
        <f ca="1">IF(VLOOKUP(A97,'Trust - Frontsheet'!$A$16:$AC$215,6,0)="","",VLOOKUP(A97,'Trust - Frontsheet'!$A$16:$AC$216,6,0))</f>
        <v/>
      </c>
      <c r="E97" s="69" t="str">
        <f ca="1">IF(A97="","",IF(AND('Trust - Frontsheet'!AK98&gt;1,ISNUMBER('Trust - Frontsheet'!AK98)),"Registered Nurses/Midwives Avg Day Fill rate &gt; 100%",""))</f>
        <v/>
      </c>
      <c r="F97" s="69" t="str">
        <f ca="1">IF(A97="","",IF(AND(ISNUMBER('Trust - Frontsheet'!AL98),'Trust - Frontsheet'!AL98&gt;1),"Non-Registered Nurses/Midwives Avg Day Fill rate &gt; 100%",""))</f>
        <v/>
      </c>
      <c r="G97" s="69" t="str">
        <f ca="1">IF(A97="","",IF(AND(ISNUMBER('Trust - Frontsheet'!AM98),'Trust - Frontsheet'!AM98&gt;1),"Registered Nursing Associates Day Fill rate &gt; 100%",""))</f>
        <v/>
      </c>
      <c r="H97" s="69" t="str">
        <f ca="1">IF(A97="","",IF(AND(ISNUMBER('Trust - Frontsheet'!AN98),'Trust - Frontsheet'!AN98&gt;1),"Non-Registered Nursing Associates Day Fill rate &gt; 100%",""))</f>
        <v/>
      </c>
      <c r="I97" s="69" t="str">
        <f ca="1">IF(A97="","",IF(AND(ISNUMBER('Trust - Frontsheet'!AO98),'Trust - Frontsheet'!AO98&gt;1),"Registered Nurses/Midwives Avg Night Fill rate &gt; 100%",""))</f>
        <v/>
      </c>
      <c r="J97" s="69" t="str">
        <f ca="1">IF(A97="","",IF(AND(ISNUMBER('Trust - Frontsheet'!AP98),'Trust - Frontsheet'!AP98&gt;1),"Non-Registered Nurses/Midwives Avg Night Fill rate &gt;100%",""))</f>
        <v/>
      </c>
      <c r="K97" s="69" t="str">
        <f ca="1">IF(A97="","",IF(AND(ISNUMBER('Trust - Frontsheet'!AQ98),'Trust - Frontsheet'!AQ98&gt;1),"Registered Nursing Associates Avg Night Fill rate 100%",""))</f>
        <v/>
      </c>
      <c r="L97" s="69" t="str">
        <f ca="1">IF(A97="","",IF(AND(ISNUMBER('Trust - Frontsheet'!AR98),'Trust - Frontsheet'!AR98&gt;1),"Non-Registered Nursing Associates Avg Night Fill rate &gt; 100%",""))</f>
        <v/>
      </c>
      <c r="M97" s="69" t="str">
        <f ca="1">IF(A97="","",IF(AND(ISNUMBER('Trust - Frontsheet'!AS98),'Trust - Frontsheet'!AS98&gt;1),"Registered Allied Health Professionals Avg Fill rate &gt; 100%",""))</f>
        <v/>
      </c>
      <c r="N97" s="69" t="str">
        <f ca="1">IF(A97="","",IF(AND(ISNUMBER('Trust - Frontsheet'!AT98),'Trust - Frontsheet'!AT98&gt;1),"Non-Registered Allied Health Professionals Avg Fill rate &gt; 100%",""))</f>
        <v/>
      </c>
      <c r="O97" s="69"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9"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9"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9"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9"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69" t="str">
        <f ca="1">IF('Trust - Frontsheet'!A100="","",'Trust - Frontsheet'!A100)</f>
        <v/>
      </c>
      <c r="B98" s="69" t="str">
        <f ca="1">IF('Trust - Frontsheet'!A100="","",'Trust - Frontsheet'!D100)</f>
        <v/>
      </c>
      <c r="C98" s="69" t="str">
        <f ca="1">IF(VLOOKUP(A98,'Trust - Frontsheet'!$A$16:$AC$215,5,0)="","",VLOOKUP(A98,'Trust - Frontsheet'!$A$16:$AC$216,5,0))</f>
        <v/>
      </c>
      <c r="D98" s="69" t="str">
        <f ca="1">IF(VLOOKUP(A98,'Trust - Frontsheet'!$A$16:$AC$215,6,0)="","",VLOOKUP(A98,'Trust - Frontsheet'!$A$16:$AC$216,6,0))</f>
        <v/>
      </c>
      <c r="E98" s="69" t="str">
        <f ca="1">IF(A98="","",IF(AND('Trust - Frontsheet'!AK99&gt;1,ISNUMBER('Trust - Frontsheet'!AK99)),"Registered Nurses/Midwives Avg Day Fill rate &gt; 100%",""))</f>
        <v/>
      </c>
      <c r="F98" s="69" t="str">
        <f ca="1">IF(A98="","",IF(AND(ISNUMBER('Trust - Frontsheet'!AL99),'Trust - Frontsheet'!AL99&gt;1),"Non-Registered Nurses/Midwives Avg Day Fill rate &gt; 100%",""))</f>
        <v/>
      </c>
      <c r="G98" s="69" t="str">
        <f ca="1">IF(A98="","",IF(AND(ISNUMBER('Trust - Frontsheet'!AM99),'Trust - Frontsheet'!AM99&gt;1),"Registered Nursing Associates Day Fill rate &gt; 100%",""))</f>
        <v/>
      </c>
      <c r="H98" s="69" t="str">
        <f ca="1">IF(A98="","",IF(AND(ISNUMBER('Trust - Frontsheet'!AN99),'Trust - Frontsheet'!AN99&gt;1),"Non-Registered Nursing Associates Day Fill rate &gt; 100%",""))</f>
        <v/>
      </c>
      <c r="I98" s="69" t="str">
        <f ca="1">IF(A98="","",IF(AND(ISNUMBER('Trust - Frontsheet'!AO99),'Trust - Frontsheet'!AO99&gt;1),"Registered Nurses/Midwives Avg Night Fill rate &gt; 100%",""))</f>
        <v/>
      </c>
      <c r="J98" s="69" t="str">
        <f ca="1">IF(A98="","",IF(AND(ISNUMBER('Trust - Frontsheet'!AP99),'Trust - Frontsheet'!AP99&gt;1),"Non-Registered Nurses/Midwives Avg Night Fill rate &gt;100%",""))</f>
        <v/>
      </c>
      <c r="K98" s="69" t="str">
        <f ca="1">IF(A98="","",IF(AND(ISNUMBER('Trust - Frontsheet'!AQ99),'Trust - Frontsheet'!AQ99&gt;1),"Registered Nursing Associates Avg Night Fill rate 100%",""))</f>
        <v/>
      </c>
      <c r="L98" s="69" t="str">
        <f ca="1">IF(A98="","",IF(AND(ISNUMBER('Trust - Frontsheet'!AR99),'Trust - Frontsheet'!AR99&gt;1),"Non-Registered Nursing Associates Avg Night Fill rate &gt; 100%",""))</f>
        <v/>
      </c>
      <c r="M98" s="69" t="str">
        <f ca="1">IF(A98="","",IF(AND(ISNUMBER('Trust - Frontsheet'!AS99),'Trust - Frontsheet'!AS99&gt;1),"Registered Allied Health Professionals Avg Fill rate &gt; 100%",""))</f>
        <v/>
      </c>
      <c r="N98" s="69" t="str">
        <f ca="1">IF(A98="","",IF(AND(ISNUMBER('Trust - Frontsheet'!AT99),'Trust - Frontsheet'!AT99&gt;1),"Non-Registered Allied Health Professionals Avg Fill rate &gt; 100%",""))</f>
        <v/>
      </c>
      <c r="O98" s="69"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9"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9"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9"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9"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69" t="str">
        <f ca="1">IF('Trust - Frontsheet'!A101="","",'Trust - Frontsheet'!A101)</f>
        <v/>
      </c>
      <c r="B99" s="69" t="str">
        <f ca="1">IF('Trust - Frontsheet'!A101="","",'Trust - Frontsheet'!D101)</f>
        <v/>
      </c>
      <c r="C99" s="69" t="str">
        <f ca="1">IF(VLOOKUP(A99,'Trust - Frontsheet'!$A$16:$AC$215,5,0)="","",VLOOKUP(A99,'Trust - Frontsheet'!$A$16:$AC$216,5,0))</f>
        <v/>
      </c>
      <c r="D99" s="69" t="str">
        <f ca="1">IF(VLOOKUP(A99,'Trust - Frontsheet'!$A$16:$AC$215,6,0)="","",VLOOKUP(A99,'Trust - Frontsheet'!$A$16:$AC$216,6,0))</f>
        <v/>
      </c>
      <c r="E99" s="69" t="str">
        <f ca="1">IF(A99="","",IF(AND('Trust - Frontsheet'!AK100&gt;1,ISNUMBER('Trust - Frontsheet'!AK100)),"Registered Nurses/Midwives Avg Day Fill rate &gt; 100%",""))</f>
        <v/>
      </c>
      <c r="F99" s="69" t="str">
        <f ca="1">IF(A99="","",IF(AND(ISNUMBER('Trust - Frontsheet'!AL100),'Trust - Frontsheet'!AL100&gt;1),"Non-Registered Nurses/Midwives Avg Day Fill rate &gt; 100%",""))</f>
        <v/>
      </c>
      <c r="G99" s="69" t="str">
        <f ca="1">IF(A99="","",IF(AND(ISNUMBER('Trust - Frontsheet'!AM100),'Trust - Frontsheet'!AM100&gt;1),"Registered Nursing Associates Day Fill rate &gt; 100%",""))</f>
        <v/>
      </c>
      <c r="H99" s="69" t="str">
        <f ca="1">IF(A99="","",IF(AND(ISNUMBER('Trust - Frontsheet'!AN100),'Trust - Frontsheet'!AN100&gt;1),"Non-Registered Nursing Associates Day Fill rate &gt; 100%",""))</f>
        <v/>
      </c>
      <c r="I99" s="69" t="str">
        <f ca="1">IF(A99="","",IF(AND(ISNUMBER('Trust - Frontsheet'!AO100),'Trust - Frontsheet'!AO100&gt;1),"Registered Nurses/Midwives Avg Night Fill rate &gt; 100%",""))</f>
        <v/>
      </c>
      <c r="J99" s="69" t="str">
        <f ca="1">IF(A99="","",IF(AND(ISNUMBER('Trust - Frontsheet'!AP100),'Trust - Frontsheet'!AP100&gt;1),"Non-Registered Nurses/Midwives Avg Night Fill rate &gt;100%",""))</f>
        <v/>
      </c>
      <c r="K99" s="69" t="str">
        <f ca="1">IF(A99="","",IF(AND(ISNUMBER('Trust - Frontsheet'!AQ100),'Trust - Frontsheet'!AQ100&gt;1),"Registered Nursing Associates Avg Night Fill rate 100%",""))</f>
        <v/>
      </c>
      <c r="L99" s="69" t="str">
        <f ca="1">IF(A99="","",IF(AND(ISNUMBER('Trust - Frontsheet'!AR100),'Trust - Frontsheet'!AR100&gt;1),"Non-Registered Nursing Associates Avg Night Fill rate &gt; 100%",""))</f>
        <v/>
      </c>
      <c r="M99" s="69" t="str">
        <f ca="1">IF(A99="","",IF(AND(ISNUMBER('Trust - Frontsheet'!AS100),'Trust - Frontsheet'!AS100&gt;1),"Registered Allied Health Professionals Avg Fill rate &gt; 100%",""))</f>
        <v/>
      </c>
      <c r="N99" s="69" t="str">
        <f ca="1">IF(A99="","",IF(AND(ISNUMBER('Trust - Frontsheet'!AT100),'Trust - Frontsheet'!AT100&gt;1),"Non-Registered Allied Health Professionals Avg Fill rate &gt; 100%",""))</f>
        <v/>
      </c>
      <c r="O99" s="69"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9"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9"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9"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9"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69" t="str">
        <f ca="1">IF('Trust - Frontsheet'!A102="","",'Trust - Frontsheet'!A102)</f>
        <v/>
      </c>
      <c r="B100" s="69" t="str">
        <f ca="1">IF('Trust - Frontsheet'!A102="","",'Trust - Frontsheet'!D102)</f>
        <v/>
      </c>
      <c r="C100" s="69" t="str">
        <f ca="1">IF(VLOOKUP(A100,'Trust - Frontsheet'!$A$16:$AC$215,5,0)="","",VLOOKUP(A100,'Trust - Frontsheet'!$A$16:$AC$216,5,0))</f>
        <v/>
      </c>
      <c r="D100" s="69" t="str">
        <f ca="1">IF(VLOOKUP(A100,'Trust - Frontsheet'!$A$16:$AC$215,6,0)="","",VLOOKUP(A100,'Trust - Frontsheet'!$A$16:$AC$216,6,0))</f>
        <v/>
      </c>
      <c r="E100" s="69" t="str">
        <f ca="1">IF(A100="","",IF(AND('Trust - Frontsheet'!AK101&gt;1,ISNUMBER('Trust - Frontsheet'!AK101)),"Registered Nurses/Midwives Avg Day Fill rate &gt; 100%",""))</f>
        <v/>
      </c>
      <c r="F100" s="69" t="str">
        <f ca="1">IF(A100="","",IF(AND(ISNUMBER('Trust - Frontsheet'!AL101),'Trust - Frontsheet'!AL101&gt;1),"Non-Registered Nurses/Midwives Avg Day Fill rate &gt; 100%",""))</f>
        <v/>
      </c>
      <c r="G100" s="69" t="str">
        <f ca="1">IF(A100="","",IF(AND(ISNUMBER('Trust - Frontsheet'!AM101),'Trust - Frontsheet'!AM101&gt;1),"Registered Nursing Associates Day Fill rate &gt; 100%",""))</f>
        <v/>
      </c>
      <c r="H100" s="69" t="str">
        <f ca="1">IF(A100="","",IF(AND(ISNUMBER('Trust - Frontsheet'!AN101),'Trust - Frontsheet'!AN101&gt;1),"Non-Registered Nursing Associates Day Fill rate &gt; 100%",""))</f>
        <v/>
      </c>
      <c r="I100" s="69" t="str">
        <f ca="1">IF(A100="","",IF(AND(ISNUMBER('Trust - Frontsheet'!AO101),'Trust - Frontsheet'!AO101&gt;1),"Registered Nurses/Midwives Avg Night Fill rate &gt; 100%",""))</f>
        <v/>
      </c>
      <c r="J100" s="69" t="str">
        <f ca="1">IF(A100="","",IF(AND(ISNUMBER('Trust - Frontsheet'!AP101),'Trust - Frontsheet'!AP101&gt;1),"Non-Registered Nurses/Midwives Avg Night Fill rate &gt;100%",""))</f>
        <v/>
      </c>
      <c r="K100" s="69" t="str">
        <f ca="1">IF(A100="","",IF(AND(ISNUMBER('Trust - Frontsheet'!AQ101),'Trust - Frontsheet'!AQ101&gt;1),"Registered Nursing Associates Avg Night Fill rate 100%",""))</f>
        <v/>
      </c>
      <c r="L100" s="69" t="str">
        <f ca="1">IF(A100="","",IF(AND(ISNUMBER('Trust - Frontsheet'!AR101),'Trust - Frontsheet'!AR101&gt;1),"Non-Registered Nursing Associates Avg Night Fill rate &gt; 100%",""))</f>
        <v/>
      </c>
      <c r="M100" s="69" t="str">
        <f ca="1">IF(A100="","",IF(AND(ISNUMBER('Trust - Frontsheet'!AS101),'Trust - Frontsheet'!AS101&gt;1),"Registered Allied Health Professionals Avg Fill rate &gt; 100%",""))</f>
        <v/>
      </c>
      <c r="N100" s="69" t="str">
        <f ca="1">IF(A100="","",IF(AND(ISNUMBER('Trust - Frontsheet'!AT101),'Trust - Frontsheet'!AT101&gt;1),"Non-Registered Allied Health Professionals Avg Fill rate &gt; 100%",""))</f>
        <v/>
      </c>
      <c r="O100" s="69"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9"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9"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9"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9"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69" t="str">
        <f ca="1">IF('Trust - Frontsheet'!A103="","",'Trust - Frontsheet'!A103)</f>
        <v/>
      </c>
      <c r="B101" s="69" t="str">
        <f ca="1">IF('Trust - Frontsheet'!A103="","",'Trust - Frontsheet'!D103)</f>
        <v/>
      </c>
      <c r="C101" s="69" t="str">
        <f ca="1">IF(VLOOKUP(A101,'Trust - Frontsheet'!$A$16:$AC$215,5,0)="","",VLOOKUP(A101,'Trust - Frontsheet'!$A$16:$AC$216,5,0))</f>
        <v/>
      </c>
      <c r="D101" s="69" t="str">
        <f ca="1">IF(VLOOKUP(A101,'Trust - Frontsheet'!$A$16:$AC$215,6,0)="","",VLOOKUP(A101,'Trust - Frontsheet'!$A$16:$AC$216,6,0))</f>
        <v/>
      </c>
      <c r="E101" s="69" t="str">
        <f ca="1">IF(A101="","",IF(AND('Trust - Frontsheet'!AK102&gt;1,ISNUMBER('Trust - Frontsheet'!AK102)),"Registered Nurses/Midwives Avg Day Fill rate &gt; 100%",""))</f>
        <v/>
      </c>
      <c r="F101" s="69" t="str">
        <f ca="1">IF(A101="","",IF(AND(ISNUMBER('Trust - Frontsheet'!AL102),'Trust - Frontsheet'!AL102&gt;1),"Non-Registered Nurses/Midwives Avg Day Fill rate &gt; 100%",""))</f>
        <v/>
      </c>
      <c r="G101" s="69" t="str">
        <f ca="1">IF(A101="","",IF(AND(ISNUMBER('Trust - Frontsheet'!AM102),'Trust - Frontsheet'!AM102&gt;1),"Registered Nursing Associates Day Fill rate &gt; 100%",""))</f>
        <v/>
      </c>
      <c r="H101" s="69" t="str">
        <f ca="1">IF(A101="","",IF(AND(ISNUMBER('Trust - Frontsheet'!AN102),'Trust - Frontsheet'!AN102&gt;1),"Non-Registered Nursing Associates Day Fill rate &gt; 100%",""))</f>
        <v/>
      </c>
      <c r="I101" s="69" t="str">
        <f ca="1">IF(A101="","",IF(AND(ISNUMBER('Trust - Frontsheet'!AO102),'Trust - Frontsheet'!AO102&gt;1),"Registered Nurses/Midwives Avg Night Fill rate &gt; 100%",""))</f>
        <v/>
      </c>
      <c r="J101" s="69" t="str">
        <f ca="1">IF(A101="","",IF(AND(ISNUMBER('Trust - Frontsheet'!AP102),'Trust - Frontsheet'!AP102&gt;1),"Non-Registered Nurses/Midwives Avg Night Fill rate &gt;100%",""))</f>
        <v/>
      </c>
      <c r="K101" s="69" t="str">
        <f ca="1">IF(A101="","",IF(AND(ISNUMBER('Trust - Frontsheet'!AQ102),'Trust - Frontsheet'!AQ102&gt;1),"Registered Nursing Associates Avg Night Fill rate 100%",""))</f>
        <v/>
      </c>
      <c r="L101" s="69" t="str">
        <f ca="1">IF(A101="","",IF(AND(ISNUMBER('Trust - Frontsheet'!AR102),'Trust - Frontsheet'!AR102&gt;1),"Non-Registered Nursing Associates Avg Night Fill rate &gt; 100%",""))</f>
        <v/>
      </c>
      <c r="M101" s="69" t="str">
        <f ca="1">IF(A101="","",IF(AND(ISNUMBER('Trust - Frontsheet'!AS102),'Trust - Frontsheet'!AS102&gt;1),"Registered Allied Health Professionals Avg Fill rate &gt; 100%",""))</f>
        <v/>
      </c>
      <c r="N101" s="69" t="str">
        <f ca="1">IF(A101="","",IF(AND(ISNUMBER('Trust - Frontsheet'!AT102),'Trust - Frontsheet'!AT102&gt;1),"Non-Registered Allied Health Professionals Avg Fill rate &gt; 100%",""))</f>
        <v/>
      </c>
      <c r="O101" s="69"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9"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9"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9"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9"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69" t="str">
        <f ca="1">IF('Trust - Frontsheet'!A104="","",'Trust - Frontsheet'!A104)</f>
        <v/>
      </c>
      <c r="B102" s="69" t="str">
        <f ca="1">IF('Trust - Frontsheet'!A104="","",'Trust - Frontsheet'!D104)</f>
        <v/>
      </c>
      <c r="C102" s="69" t="str">
        <f ca="1">IF(VLOOKUP(A102,'Trust - Frontsheet'!$A$16:$AC$215,5,0)="","",VLOOKUP(A102,'Trust - Frontsheet'!$A$16:$AC$216,5,0))</f>
        <v/>
      </c>
      <c r="D102" s="69" t="str">
        <f ca="1">IF(VLOOKUP(A102,'Trust - Frontsheet'!$A$16:$AC$215,6,0)="","",VLOOKUP(A102,'Trust - Frontsheet'!$A$16:$AC$216,6,0))</f>
        <v/>
      </c>
      <c r="E102" s="69" t="str">
        <f ca="1">IF(A102="","",IF(AND('Trust - Frontsheet'!AK103&gt;1,ISNUMBER('Trust - Frontsheet'!AK103)),"Registered Nurses/Midwives Avg Day Fill rate &gt; 100%",""))</f>
        <v/>
      </c>
      <c r="F102" s="69" t="str">
        <f ca="1">IF(A102="","",IF(AND(ISNUMBER('Trust - Frontsheet'!AL103),'Trust - Frontsheet'!AL103&gt;1),"Non-Registered Nurses/Midwives Avg Day Fill rate &gt; 100%",""))</f>
        <v/>
      </c>
      <c r="G102" s="69" t="str">
        <f ca="1">IF(A102="","",IF(AND(ISNUMBER('Trust - Frontsheet'!AM103),'Trust - Frontsheet'!AM103&gt;1),"Registered Nursing Associates Day Fill rate &gt; 100%",""))</f>
        <v/>
      </c>
      <c r="H102" s="69" t="str">
        <f ca="1">IF(A102="","",IF(AND(ISNUMBER('Trust - Frontsheet'!AN103),'Trust - Frontsheet'!AN103&gt;1),"Non-Registered Nursing Associates Day Fill rate &gt; 100%",""))</f>
        <v/>
      </c>
      <c r="I102" s="69" t="str">
        <f ca="1">IF(A102="","",IF(AND(ISNUMBER('Trust - Frontsheet'!AO103),'Trust - Frontsheet'!AO103&gt;1),"Registered Nurses/Midwives Avg Night Fill rate &gt; 100%",""))</f>
        <v/>
      </c>
      <c r="J102" s="69" t="str">
        <f ca="1">IF(A102="","",IF(AND(ISNUMBER('Trust - Frontsheet'!AP103),'Trust - Frontsheet'!AP103&gt;1),"Non-Registered Nurses/Midwives Avg Night Fill rate &gt;100%",""))</f>
        <v/>
      </c>
      <c r="K102" s="69" t="str">
        <f ca="1">IF(A102="","",IF(AND(ISNUMBER('Trust - Frontsheet'!AQ103),'Trust - Frontsheet'!AQ103&gt;1),"Registered Nursing Associates Avg Night Fill rate 100%",""))</f>
        <v/>
      </c>
      <c r="L102" s="69" t="str">
        <f ca="1">IF(A102="","",IF(AND(ISNUMBER('Trust - Frontsheet'!AR103),'Trust - Frontsheet'!AR103&gt;1),"Non-Registered Nursing Associates Avg Night Fill rate &gt; 100%",""))</f>
        <v/>
      </c>
      <c r="M102" s="69" t="str">
        <f ca="1">IF(A102="","",IF(AND(ISNUMBER('Trust - Frontsheet'!AS103),'Trust - Frontsheet'!AS103&gt;1),"Registered Allied Health Professionals Avg Fill rate &gt; 100%",""))</f>
        <v/>
      </c>
      <c r="N102" s="69" t="str">
        <f ca="1">IF(A102="","",IF(AND(ISNUMBER('Trust - Frontsheet'!AT103),'Trust - Frontsheet'!AT103&gt;1),"Non-Registered Allied Health Professionals Avg Fill rate &gt; 100%",""))</f>
        <v/>
      </c>
      <c r="O102" s="69"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9"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9"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9"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9"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69" t="str">
        <f ca="1">IF('Trust - Frontsheet'!A105="","",'Trust - Frontsheet'!A105)</f>
        <v/>
      </c>
      <c r="B103" s="69" t="str">
        <f ca="1">IF('Trust - Frontsheet'!A105="","",'Trust - Frontsheet'!D105)</f>
        <v/>
      </c>
      <c r="C103" s="69" t="str">
        <f ca="1">IF(VLOOKUP(A103,'Trust - Frontsheet'!$A$16:$AC$215,5,0)="","",VLOOKUP(A103,'Trust - Frontsheet'!$A$16:$AC$216,5,0))</f>
        <v/>
      </c>
      <c r="D103" s="69" t="str">
        <f ca="1">IF(VLOOKUP(A103,'Trust - Frontsheet'!$A$16:$AC$215,6,0)="","",VLOOKUP(A103,'Trust - Frontsheet'!$A$16:$AC$216,6,0))</f>
        <v/>
      </c>
      <c r="E103" s="69" t="str">
        <f ca="1">IF(A103="","",IF(AND('Trust - Frontsheet'!AK104&gt;1,ISNUMBER('Trust - Frontsheet'!AK104)),"Registered Nurses/Midwives Avg Day Fill rate &gt; 100%",""))</f>
        <v/>
      </c>
      <c r="F103" s="69" t="str">
        <f ca="1">IF(A103="","",IF(AND(ISNUMBER('Trust - Frontsheet'!AL104),'Trust - Frontsheet'!AL104&gt;1),"Non-Registered Nurses/Midwives Avg Day Fill rate &gt; 100%",""))</f>
        <v/>
      </c>
      <c r="G103" s="69" t="str">
        <f ca="1">IF(A103="","",IF(AND(ISNUMBER('Trust - Frontsheet'!AM104),'Trust - Frontsheet'!AM104&gt;1),"Registered Nursing Associates Day Fill rate &gt; 100%",""))</f>
        <v/>
      </c>
      <c r="H103" s="69" t="str">
        <f ca="1">IF(A103="","",IF(AND(ISNUMBER('Trust - Frontsheet'!AN104),'Trust - Frontsheet'!AN104&gt;1),"Non-Registered Nursing Associates Day Fill rate &gt; 100%",""))</f>
        <v/>
      </c>
      <c r="I103" s="69" t="str">
        <f ca="1">IF(A103="","",IF(AND(ISNUMBER('Trust - Frontsheet'!AO104),'Trust - Frontsheet'!AO104&gt;1),"Registered Nurses/Midwives Avg Night Fill rate &gt; 100%",""))</f>
        <v/>
      </c>
      <c r="J103" s="69" t="str">
        <f ca="1">IF(A103="","",IF(AND(ISNUMBER('Trust - Frontsheet'!AP104),'Trust - Frontsheet'!AP104&gt;1),"Non-Registered Nurses/Midwives Avg Night Fill rate &gt;100%",""))</f>
        <v/>
      </c>
      <c r="K103" s="69" t="str">
        <f ca="1">IF(A103="","",IF(AND(ISNUMBER('Trust - Frontsheet'!AQ104),'Trust - Frontsheet'!AQ104&gt;1),"Registered Nursing Associates Avg Night Fill rate 100%",""))</f>
        <v/>
      </c>
      <c r="L103" s="69" t="str">
        <f ca="1">IF(A103="","",IF(AND(ISNUMBER('Trust - Frontsheet'!AR104),'Trust - Frontsheet'!AR104&gt;1),"Non-Registered Nursing Associates Avg Night Fill rate &gt; 100%",""))</f>
        <v/>
      </c>
      <c r="M103" s="69" t="str">
        <f ca="1">IF(A103="","",IF(AND(ISNUMBER('Trust - Frontsheet'!AS104),'Trust - Frontsheet'!AS104&gt;1),"Registered Allied Health Professionals Avg Fill rate &gt; 100%",""))</f>
        <v/>
      </c>
      <c r="N103" s="69" t="str">
        <f ca="1">IF(A103="","",IF(AND(ISNUMBER('Trust - Frontsheet'!AT104),'Trust - Frontsheet'!AT104&gt;1),"Non-Registered Allied Health Professionals Avg Fill rate &gt; 100%",""))</f>
        <v/>
      </c>
      <c r="O103" s="69"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9"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9"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9"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9"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69" t="str">
        <f ca="1">IF('Trust - Frontsheet'!A106="","",'Trust - Frontsheet'!A106)</f>
        <v/>
      </c>
      <c r="B104" s="69" t="str">
        <f ca="1">IF('Trust - Frontsheet'!A106="","",'Trust - Frontsheet'!D106)</f>
        <v/>
      </c>
      <c r="C104" s="69" t="str">
        <f ca="1">IF(VLOOKUP(A104,'Trust - Frontsheet'!$A$16:$AC$215,5,0)="","",VLOOKUP(A104,'Trust - Frontsheet'!$A$16:$AC$216,5,0))</f>
        <v/>
      </c>
      <c r="D104" s="69" t="str">
        <f ca="1">IF(VLOOKUP(A104,'Trust - Frontsheet'!$A$16:$AC$215,6,0)="","",VLOOKUP(A104,'Trust - Frontsheet'!$A$16:$AC$216,6,0))</f>
        <v/>
      </c>
      <c r="E104" s="69" t="str">
        <f ca="1">IF(A104="","",IF(AND('Trust - Frontsheet'!AK105&gt;1,ISNUMBER('Trust - Frontsheet'!AK105)),"Registered Nurses/Midwives Avg Day Fill rate &gt; 100%",""))</f>
        <v/>
      </c>
      <c r="F104" s="69" t="str">
        <f ca="1">IF(A104="","",IF(AND(ISNUMBER('Trust - Frontsheet'!AL105),'Trust - Frontsheet'!AL105&gt;1),"Non-Registered Nurses/Midwives Avg Day Fill rate &gt; 100%",""))</f>
        <v/>
      </c>
      <c r="G104" s="69" t="str">
        <f ca="1">IF(A104="","",IF(AND(ISNUMBER('Trust - Frontsheet'!AM105),'Trust - Frontsheet'!AM105&gt;1),"Registered Nursing Associates Day Fill rate &gt; 100%",""))</f>
        <v/>
      </c>
      <c r="H104" s="69" t="str">
        <f ca="1">IF(A104="","",IF(AND(ISNUMBER('Trust - Frontsheet'!AN105),'Trust - Frontsheet'!AN105&gt;1),"Non-Registered Nursing Associates Day Fill rate &gt; 100%",""))</f>
        <v/>
      </c>
      <c r="I104" s="69" t="str">
        <f ca="1">IF(A104="","",IF(AND(ISNUMBER('Trust - Frontsheet'!AO105),'Trust - Frontsheet'!AO105&gt;1),"Registered Nurses/Midwives Avg Night Fill rate &gt; 100%",""))</f>
        <v/>
      </c>
      <c r="J104" s="69" t="str">
        <f ca="1">IF(A104="","",IF(AND(ISNUMBER('Trust - Frontsheet'!AP105),'Trust - Frontsheet'!AP105&gt;1),"Non-Registered Nurses/Midwives Avg Night Fill rate &gt;100%",""))</f>
        <v/>
      </c>
      <c r="K104" s="69" t="str">
        <f ca="1">IF(A104="","",IF(AND(ISNUMBER('Trust - Frontsheet'!AQ105),'Trust - Frontsheet'!AQ105&gt;1),"Registered Nursing Associates Avg Night Fill rate 100%",""))</f>
        <v/>
      </c>
      <c r="L104" s="69" t="str">
        <f ca="1">IF(A104="","",IF(AND(ISNUMBER('Trust - Frontsheet'!AR105),'Trust - Frontsheet'!AR105&gt;1),"Non-Registered Nursing Associates Avg Night Fill rate &gt; 100%",""))</f>
        <v/>
      </c>
      <c r="M104" s="69" t="str">
        <f ca="1">IF(A104="","",IF(AND(ISNUMBER('Trust - Frontsheet'!AS105),'Trust - Frontsheet'!AS105&gt;1),"Registered Allied Health Professionals Avg Fill rate &gt; 100%",""))</f>
        <v/>
      </c>
      <c r="N104" s="69" t="str">
        <f ca="1">IF(A104="","",IF(AND(ISNUMBER('Trust - Frontsheet'!AT105),'Trust - Frontsheet'!AT105&gt;1),"Non-Registered Allied Health Professionals Avg Fill rate &gt; 100%",""))</f>
        <v/>
      </c>
      <c r="O104" s="69"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9"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9"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9"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9"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69" t="str">
        <f ca="1">IF('Trust - Frontsheet'!A107="","",'Trust - Frontsheet'!A107)</f>
        <v/>
      </c>
      <c r="B105" s="69" t="str">
        <f ca="1">IF('Trust - Frontsheet'!A107="","",'Trust - Frontsheet'!D107)</f>
        <v/>
      </c>
      <c r="C105" s="69" t="str">
        <f ca="1">IF(VLOOKUP(A105,'Trust - Frontsheet'!$A$16:$AC$215,5,0)="","",VLOOKUP(A105,'Trust - Frontsheet'!$A$16:$AC$216,5,0))</f>
        <v/>
      </c>
      <c r="D105" s="69" t="str">
        <f ca="1">IF(VLOOKUP(A105,'Trust - Frontsheet'!$A$16:$AC$215,6,0)="","",VLOOKUP(A105,'Trust - Frontsheet'!$A$16:$AC$216,6,0))</f>
        <v/>
      </c>
      <c r="E105" s="69" t="str">
        <f ca="1">IF(A105="","",IF(AND('Trust - Frontsheet'!AK106&gt;1,ISNUMBER('Trust - Frontsheet'!AK106)),"Registered Nurses/Midwives Avg Day Fill rate &gt; 100%",""))</f>
        <v/>
      </c>
      <c r="F105" s="69" t="str">
        <f ca="1">IF(A105="","",IF(AND(ISNUMBER('Trust - Frontsheet'!AL106),'Trust - Frontsheet'!AL106&gt;1),"Non-Registered Nurses/Midwives Avg Day Fill rate &gt; 100%",""))</f>
        <v/>
      </c>
      <c r="G105" s="69" t="str">
        <f ca="1">IF(A105="","",IF(AND(ISNUMBER('Trust - Frontsheet'!AM106),'Trust - Frontsheet'!AM106&gt;1),"Registered Nursing Associates Day Fill rate &gt; 100%",""))</f>
        <v/>
      </c>
      <c r="H105" s="69" t="str">
        <f ca="1">IF(A105="","",IF(AND(ISNUMBER('Trust - Frontsheet'!AN106),'Trust - Frontsheet'!AN106&gt;1),"Non-Registered Nursing Associates Day Fill rate &gt; 100%",""))</f>
        <v/>
      </c>
      <c r="I105" s="69" t="str">
        <f ca="1">IF(A105="","",IF(AND(ISNUMBER('Trust - Frontsheet'!AO106),'Trust - Frontsheet'!AO106&gt;1),"Registered Nurses/Midwives Avg Night Fill rate &gt; 100%",""))</f>
        <v/>
      </c>
      <c r="J105" s="69" t="str">
        <f ca="1">IF(A105="","",IF(AND(ISNUMBER('Trust - Frontsheet'!AP106),'Trust - Frontsheet'!AP106&gt;1),"Non-Registered Nurses/Midwives Avg Night Fill rate &gt;100%",""))</f>
        <v/>
      </c>
      <c r="K105" s="69" t="str">
        <f ca="1">IF(A105="","",IF(AND(ISNUMBER('Trust - Frontsheet'!AQ106),'Trust - Frontsheet'!AQ106&gt;1),"Registered Nursing Associates Avg Night Fill rate 100%",""))</f>
        <v/>
      </c>
      <c r="L105" s="69" t="str">
        <f ca="1">IF(A105="","",IF(AND(ISNUMBER('Trust - Frontsheet'!AR106),'Trust - Frontsheet'!AR106&gt;1),"Non-Registered Nursing Associates Avg Night Fill rate &gt; 100%",""))</f>
        <v/>
      </c>
      <c r="M105" s="69" t="str">
        <f ca="1">IF(A105="","",IF(AND(ISNUMBER('Trust - Frontsheet'!AS106),'Trust - Frontsheet'!AS106&gt;1),"Registered Allied Health Professionals Avg Fill rate &gt; 100%",""))</f>
        <v/>
      </c>
      <c r="N105" s="69" t="str">
        <f ca="1">IF(A105="","",IF(AND(ISNUMBER('Trust - Frontsheet'!AT106),'Trust - Frontsheet'!AT106&gt;1),"Non-Registered Allied Health Professionals Avg Fill rate &gt; 100%",""))</f>
        <v/>
      </c>
      <c r="O105" s="69"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9"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9"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9"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9"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69" t="str">
        <f ca="1">IF('Trust - Frontsheet'!A108="","",'Trust - Frontsheet'!A108)</f>
        <v/>
      </c>
      <c r="B106" s="69" t="str">
        <f ca="1">IF('Trust - Frontsheet'!A108="","",'Trust - Frontsheet'!D108)</f>
        <v/>
      </c>
      <c r="C106" s="69" t="str">
        <f ca="1">IF(VLOOKUP(A106,'Trust - Frontsheet'!$A$16:$AC$215,5,0)="","",VLOOKUP(A106,'Trust - Frontsheet'!$A$16:$AC$216,5,0))</f>
        <v/>
      </c>
      <c r="D106" s="69" t="str">
        <f ca="1">IF(VLOOKUP(A106,'Trust - Frontsheet'!$A$16:$AC$215,6,0)="","",VLOOKUP(A106,'Trust - Frontsheet'!$A$16:$AC$216,6,0))</f>
        <v/>
      </c>
      <c r="E106" s="69" t="str">
        <f ca="1">IF(A106="","",IF(AND('Trust - Frontsheet'!AK107&gt;1,ISNUMBER('Trust - Frontsheet'!AK107)),"Registered Nurses/Midwives Avg Day Fill rate &gt; 100%",""))</f>
        <v/>
      </c>
      <c r="F106" s="69" t="str">
        <f ca="1">IF(A106="","",IF(AND(ISNUMBER('Trust - Frontsheet'!AL107),'Trust - Frontsheet'!AL107&gt;1),"Non-Registered Nurses/Midwives Avg Day Fill rate &gt; 100%",""))</f>
        <v/>
      </c>
      <c r="G106" s="69" t="str">
        <f ca="1">IF(A106="","",IF(AND(ISNUMBER('Trust - Frontsheet'!AM107),'Trust - Frontsheet'!AM107&gt;1),"Registered Nursing Associates Day Fill rate &gt; 100%",""))</f>
        <v/>
      </c>
      <c r="H106" s="69" t="str">
        <f ca="1">IF(A106="","",IF(AND(ISNUMBER('Trust - Frontsheet'!AN107),'Trust - Frontsheet'!AN107&gt;1),"Non-Registered Nursing Associates Day Fill rate &gt; 100%",""))</f>
        <v/>
      </c>
      <c r="I106" s="69" t="str">
        <f ca="1">IF(A106="","",IF(AND(ISNUMBER('Trust - Frontsheet'!AO107),'Trust - Frontsheet'!AO107&gt;1),"Registered Nurses/Midwives Avg Night Fill rate &gt; 100%",""))</f>
        <v/>
      </c>
      <c r="J106" s="69" t="str">
        <f ca="1">IF(A106="","",IF(AND(ISNUMBER('Trust - Frontsheet'!AP107),'Trust - Frontsheet'!AP107&gt;1),"Non-Registered Nurses/Midwives Avg Night Fill rate &gt;100%",""))</f>
        <v/>
      </c>
      <c r="K106" s="69" t="str">
        <f ca="1">IF(A106="","",IF(AND(ISNUMBER('Trust - Frontsheet'!AQ107),'Trust - Frontsheet'!AQ107&gt;1),"Registered Nursing Associates Avg Night Fill rate 100%",""))</f>
        <v/>
      </c>
      <c r="L106" s="69" t="str">
        <f ca="1">IF(A106="","",IF(AND(ISNUMBER('Trust - Frontsheet'!AR107),'Trust - Frontsheet'!AR107&gt;1),"Non-Registered Nursing Associates Avg Night Fill rate &gt; 100%",""))</f>
        <v/>
      </c>
      <c r="M106" s="69" t="str">
        <f ca="1">IF(A106="","",IF(AND(ISNUMBER('Trust - Frontsheet'!AS107),'Trust - Frontsheet'!AS107&gt;1),"Registered Allied Health Professionals Avg Fill rate &gt; 100%",""))</f>
        <v/>
      </c>
      <c r="N106" s="69" t="str">
        <f ca="1">IF(A106="","",IF(AND(ISNUMBER('Trust - Frontsheet'!AT107),'Trust - Frontsheet'!AT107&gt;1),"Non-Registered Allied Health Professionals Avg Fill rate &gt; 100%",""))</f>
        <v/>
      </c>
      <c r="O106" s="69"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9"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9"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9"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9"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69" t="str">
        <f ca="1">IF('Trust - Frontsheet'!A109="","",'Trust - Frontsheet'!A109)</f>
        <v/>
      </c>
      <c r="B107" s="69" t="str">
        <f ca="1">IF('Trust - Frontsheet'!A109="","",'Trust - Frontsheet'!D109)</f>
        <v/>
      </c>
      <c r="C107" s="69" t="str">
        <f ca="1">IF(VLOOKUP(A107,'Trust - Frontsheet'!$A$16:$AC$215,5,0)="","",VLOOKUP(A107,'Trust - Frontsheet'!$A$16:$AC$216,5,0))</f>
        <v/>
      </c>
      <c r="D107" s="69" t="str">
        <f ca="1">IF(VLOOKUP(A107,'Trust - Frontsheet'!$A$16:$AC$215,6,0)="","",VLOOKUP(A107,'Trust - Frontsheet'!$A$16:$AC$216,6,0))</f>
        <v/>
      </c>
      <c r="E107" s="69" t="str">
        <f ca="1">IF(A107="","",IF(AND('Trust - Frontsheet'!AK108&gt;1,ISNUMBER('Trust - Frontsheet'!AK108)),"Registered Nurses/Midwives Avg Day Fill rate &gt; 100%",""))</f>
        <v/>
      </c>
      <c r="F107" s="69" t="str">
        <f ca="1">IF(A107="","",IF(AND(ISNUMBER('Trust - Frontsheet'!AL108),'Trust - Frontsheet'!AL108&gt;1),"Non-Registered Nurses/Midwives Avg Day Fill rate &gt; 100%",""))</f>
        <v/>
      </c>
      <c r="G107" s="69" t="str">
        <f ca="1">IF(A107="","",IF(AND(ISNUMBER('Trust - Frontsheet'!AM108),'Trust - Frontsheet'!AM108&gt;1),"Registered Nursing Associates Day Fill rate &gt; 100%",""))</f>
        <v/>
      </c>
      <c r="H107" s="69" t="str">
        <f ca="1">IF(A107="","",IF(AND(ISNUMBER('Trust - Frontsheet'!AN108),'Trust - Frontsheet'!AN108&gt;1),"Non-Registered Nursing Associates Day Fill rate &gt; 100%",""))</f>
        <v/>
      </c>
      <c r="I107" s="69" t="str">
        <f ca="1">IF(A107="","",IF(AND(ISNUMBER('Trust - Frontsheet'!AO108),'Trust - Frontsheet'!AO108&gt;1),"Registered Nurses/Midwives Avg Night Fill rate &gt; 100%",""))</f>
        <v/>
      </c>
      <c r="J107" s="69" t="str">
        <f ca="1">IF(A107="","",IF(AND(ISNUMBER('Trust - Frontsheet'!AP108),'Trust - Frontsheet'!AP108&gt;1),"Non-Registered Nurses/Midwives Avg Night Fill rate &gt;100%",""))</f>
        <v/>
      </c>
      <c r="K107" s="69" t="str">
        <f ca="1">IF(A107="","",IF(AND(ISNUMBER('Trust - Frontsheet'!AQ108),'Trust - Frontsheet'!AQ108&gt;1),"Registered Nursing Associates Avg Night Fill rate 100%",""))</f>
        <v/>
      </c>
      <c r="L107" s="69" t="str">
        <f ca="1">IF(A107="","",IF(AND(ISNUMBER('Trust - Frontsheet'!AR108),'Trust - Frontsheet'!AR108&gt;1),"Non-Registered Nursing Associates Avg Night Fill rate &gt; 100%",""))</f>
        <v/>
      </c>
      <c r="M107" s="69" t="str">
        <f ca="1">IF(A107="","",IF(AND(ISNUMBER('Trust - Frontsheet'!AS108),'Trust - Frontsheet'!AS108&gt;1),"Registered Allied Health Professionals Avg Fill rate &gt; 100%",""))</f>
        <v/>
      </c>
      <c r="N107" s="69" t="str">
        <f ca="1">IF(A107="","",IF(AND(ISNUMBER('Trust - Frontsheet'!AT108),'Trust - Frontsheet'!AT108&gt;1),"Non-Registered Allied Health Professionals Avg Fill rate &gt; 100%",""))</f>
        <v/>
      </c>
      <c r="O107" s="69"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9"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9"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9"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9"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69" t="str">
        <f ca="1">IF('Trust - Frontsheet'!A110="","",'Trust - Frontsheet'!A110)</f>
        <v/>
      </c>
      <c r="B108" s="69" t="str">
        <f ca="1">IF('Trust - Frontsheet'!A110="","",'Trust - Frontsheet'!D110)</f>
        <v/>
      </c>
      <c r="C108" s="69" t="str">
        <f ca="1">IF(VLOOKUP(A108,'Trust - Frontsheet'!$A$16:$AC$215,5,0)="","",VLOOKUP(A108,'Trust - Frontsheet'!$A$16:$AC$216,5,0))</f>
        <v/>
      </c>
      <c r="D108" s="69" t="str">
        <f ca="1">IF(VLOOKUP(A108,'Trust - Frontsheet'!$A$16:$AC$215,6,0)="","",VLOOKUP(A108,'Trust - Frontsheet'!$A$16:$AC$216,6,0))</f>
        <v/>
      </c>
      <c r="E108" s="69" t="str">
        <f ca="1">IF(A108="","",IF(AND('Trust - Frontsheet'!AK109&gt;1,ISNUMBER('Trust - Frontsheet'!AK109)),"Registered Nurses/Midwives Avg Day Fill rate &gt; 100%",""))</f>
        <v/>
      </c>
      <c r="F108" s="69" t="str">
        <f ca="1">IF(A108="","",IF(AND(ISNUMBER('Trust - Frontsheet'!AL109),'Trust - Frontsheet'!AL109&gt;1),"Non-Registered Nurses/Midwives Avg Day Fill rate &gt; 100%",""))</f>
        <v/>
      </c>
      <c r="G108" s="69" t="str">
        <f ca="1">IF(A108="","",IF(AND(ISNUMBER('Trust - Frontsheet'!AM109),'Trust - Frontsheet'!AM109&gt;1),"Registered Nursing Associates Day Fill rate &gt; 100%",""))</f>
        <v/>
      </c>
      <c r="H108" s="69" t="str">
        <f ca="1">IF(A108="","",IF(AND(ISNUMBER('Trust - Frontsheet'!AN109),'Trust - Frontsheet'!AN109&gt;1),"Non-Registered Nursing Associates Day Fill rate &gt; 100%",""))</f>
        <v/>
      </c>
      <c r="I108" s="69" t="str">
        <f ca="1">IF(A108="","",IF(AND(ISNUMBER('Trust - Frontsheet'!AO109),'Trust - Frontsheet'!AO109&gt;1),"Registered Nurses/Midwives Avg Night Fill rate &gt; 100%",""))</f>
        <v/>
      </c>
      <c r="J108" s="69" t="str">
        <f ca="1">IF(A108="","",IF(AND(ISNUMBER('Trust - Frontsheet'!AP109),'Trust - Frontsheet'!AP109&gt;1),"Non-Registered Nurses/Midwives Avg Night Fill rate &gt;100%",""))</f>
        <v/>
      </c>
      <c r="K108" s="69" t="str">
        <f ca="1">IF(A108="","",IF(AND(ISNUMBER('Trust - Frontsheet'!AQ109),'Trust - Frontsheet'!AQ109&gt;1),"Registered Nursing Associates Avg Night Fill rate 100%",""))</f>
        <v/>
      </c>
      <c r="L108" s="69" t="str">
        <f ca="1">IF(A108="","",IF(AND(ISNUMBER('Trust - Frontsheet'!AR109),'Trust - Frontsheet'!AR109&gt;1),"Non-Registered Nursing Associates Avg Night Fill rate &gt; 100%",""))</f>
        <v/>
      </c>
      <c r="M108" s="69" t="str">
        <f ca="1">IF(A108="","",IF(AND(ISNUMBER('Trust - Frontsheet'!AS109),'Trust - Frontsheet'!AS109&gt;1),"Registered Allied Health Professionals Avg Fill rate &gt; 100%",""))</f>
        <v/>
      </c>
      <c r="N108" s="69" t="str">
        <f ca="1">IF(A108="","",IF(AND(ISNUMBER('Trust - Frontsheet'!AT109),'Trust - Frontsheet'!AT109&gt;1),"Non-Registered Allied Health Professionals Avg Fill rate &gt; 100%",""))</f>
        <v/>
      </c>
      <c r="O108" s="69"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9"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9"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9"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9"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69" t="str">
        <f ca="1">IF('Trust - Frontsheet'!A111="","",'Trust - Frontsheet'!A111)</f>
        <v/>
      </c>
      <c r="B109" s="69" t="str">
        <f ca="1">IF('Trust - Frontsheet'!A111="","",'Trust - Frontsheet'!D111)</f>
        <v/>
      </c>
      <c r="C109" s="69" t="str">
        <f ca="1">IF(VLOOKUP(A109,'Trust - Frontsheet'!$A$16:$AC$215,5,0)="","",VLOOKUP(A109,'Trust - Frontsheet'!$A$16:$AC$216,5,0))</f>
        <v/>
      </c>
      <c r="D109" s="69" t="str">
        <f ca="1">IF(VLOOKUP(A109,'Trust - Frontsheet'!$A$16:$AC$215,6,0)="","",VLOOKUP(A109,'Trust - Frontsheet'!$A$16:$AC$216,6,0))</f>
        <v/>
      </c>
      <c r="E109" s="69" t="str">
        <f ca="1">IF(A109="","",IF(AND('Trust - Frontsheet'!AK110&gt;1,ISNUMBER('Trust - Frontsheet'!AK110)),"Registered Nurses/Midwives Avg Day Fill rate &gt; 100%",""))</f>
        <v/>
      </c>
      <c r="F109" s="69" t="str">
        <f ca="1">IF(A109="","",IF(AND(ISNUMBER('Trust - Frontsheet'!AL110),'Trust - Frontsheet'!AL110&gt;1),"Non-Registered Nurses/Midwives Avg Day Fill rate &gt; 100%",""))</f>
        <v/>
      </c>
      <c r="G109" s="69" t="str">
        <f ca="1">IF(A109="","",IF(AND(ISNUMBER('Trust - Frontsheet'!AM110),'Trust - Frontsheet'!AM110&gt;1),"Registered Nursing Associates Day Fill rate &gt; 100%",""))</f>
        <v/>
      </c>
      <c r="H109" s="69" t="str">
        <f ca="1">IF(A109="","",IF(AND(ISNUMBER('Trust - Frontsheet'!AN110),'Trust - Frontsheet'!AN110&gt;1),"Non-Registered Nursing Associates Day Fill rate &gt; 100%",""))</f>
        <v/>
      </c>
      <c r="I109" s="69" t="str">
        <f ca="1">IF(A109="","",IF(AND(ISNUMBER('Trust - Frontsheet'!AO110),'Trust - Frontsheet'!AO110&gt;1),"Registered Nurses/Midwives Avg Night Fill rate &gt; 100%",""))</f>
        <v/>
      </c>
      <c r="J109" s="69" t="str">
        <f ca="1">IF(A109="","",IF(AND(ISNUMBER('Trust - Frontsheet'!AP110),'Trust - Frontsheet'!AP110&gt;1),"Non-Registered Nurses/Midwives Avg Night Fill rate &gt;100%",""))</f>
        <v/>
      </c>
      <c r="K109" s="69" t="str">
        <f ca="1">IF(A109="","",IF(AND(ISNUMBER('Trust - Frontsheet'!AQ110),'Trust - Frontsheet'!AQ110&gt;1),"Registered Nursing Associates Avg Night Fill rate 100%",""))</f>
        <v/>
      </c>
      <c r="L109" s="69" t="str">
        <f ca="1">IF(A109="","",IF(AND(ISNUMBER('Trust - Frontsheet'!AR110),'Trust - Frontsheet'!AR110&gt;1),"Non-Registered Nursing Associates Avg Night Fill rate &gt; 100%",""))</f>
        <v/>
      </c>
      <c r="M109" s="69" t="str">
        <f ca="1">IF(A109="","",IF(AND(ISNUMBER('Trust - Frontsheet'!AS110),'Trust - Frontsheet'!AS110&gt;1),"Registered Allied Health Professionals Avg Fill rate &gt; 100%",""))</f>
        <v/>
      </c>
      <c r="N109" s="69" t="str">
        <f ca="1">IF(A109="","",IF(AND(ISNUMBER('Trust - Frontsheet'!AT110),'Trust - Frontsheet'!AT110&gt;1),"Non-Registered Allied Health Professionals Avg Fill rate &gt; 100%",""))</f>
        <v/>
      </c>
      <c r="O109" s="69"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9"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9"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9"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9"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69" t="str">
        <f ca="1">IF('Trust - Frontsheet'!A112="","",'Trust - Frontsheet'!A112)</f>
        <v/>
      </c>
      <c r="B110" s="69" t="str">
        <f ca="1">IF('Trust - Frontsheet'!A112="","",'Trust - Frontsheet'!D112)</f>
        <v/>
      </c>
      <c r="C110" s="69" t="str">
        <f ca="1">IF(VLOOKUP(A110,'Trust - Frontsheet'!$A$16:$AC$215,5,0)="","",VLOOKUP(A110,'Trust - Frontsheet'!$A$16:$AC$216,5,0))</f>
        <v/>
      </c>
      <c r="D110" s="69" t="str">
        <f ca="1">IF(VLOOKUP(A110,'Trust - Frontsheet'!$A$16:$AC$215,6,0)="","",VLOOKUP(A110,'Trust - Frontsheet'!$A$16:$AC$216,6,0))</f>
        <v/>
      </c>
      <c r="E110" s="69" t="str">
        <f ca="1">IF(A110="","",IF(AND('Trust - Frontsheet'!AK111&gt;1,ISNUMBER('Trust - Frontsheet'!AK111)),"Registered Nurses/Midwives Avg Day Fill rate &gt; 100%",""))</f>
        <v/>
      </c>
      <c r="F110" s="69" t="str">
        <f ca="1">IF(A110="","",IF(AND(ISNUMBER('Trust - Frontsheet'!AL111),'Trust - Frontsheet'!AL111&gt;1),"Non-Registered Nurses/Midwives Avg Day Fill rate &gt; 100%",""))</f>
        <v/>
      </c>
      <c r="G110" s="69" t="str">
        <f ca="1">IF(A110="","",IF(AND(ISNUMBER('Trust - Frontsheet'!AM111),'Trust - Frontsheet'!AM111&gt;1),"Registered Nursing Associates Day Fill rate &gt; 100%",""))</f>
        <v/>
      </c>
      <c r="H110" s="69" t="str">
        <f ca="1">IF(A110="","",IF(AND(ISNUMBER('Trust - Frontsheet'!AN111),'Trust - Frontsheet'!AN111&gt;1),"Non-Registered Nursing Associates Day Fill rate &gt; 100%",""))</f>
        <v/>
      </c>
      <c r="I110" s="69" t="str">
        <f ca="1">IF(A110="","",IF(AND(ISNUMBER('Trust - Frontsheet'!AO111),'Trust - Frontsheet'!AO111&gt;1),"Registered Nurses/Midwives Avg Night Fill rate &gt; 100%",""))</f>
        <v/>
      </c>
      <c r="J110" s="69" t="str">
        <f ca="1">IF(A110="","",IF(AND(ISNUMBER('Trust - Frontsheet'!AP111),'Trust - Frontsheet'!AP111&gt;1),"Non-Registered Nurses/Midwives Avg Night Fill rate &gt;100%",""))</f>
        <v/>
      </c>
      <c r="K110" s="69" t="str">
        <f ca="1">IF(A110="","",IF(AND(ISNUMBER('Trust - Frontsheet'!AQ111),'Trust - Frontsheet'!AQ111&gt;1),"Registered Nursing Associates Avg Night Fill rate 100%",""))</f>
        <v/>
      </c>
      <c r="L110" s="69" t="str">
        <f ca="1">IF(A110="","",IF(AND(ISNUMBER('Trust - Frontsheet'!AR111),'Trust - Frontsheet'!AR111&gt;1),"Non-Registered Nursing Associates Avg Night Fill rate &gt; 100%",""))</f>
        <v/>
      </c>
      <c r="M110" s="69" t="str">
        <f ca="1">IF(A110="","",IF(AND(ISNUMBER('Trust - Frontsheet'!AS111),'Trust - Frontsheet'!AS111&gt;1),"Registered Allied Health Professionals Avg Fill rate &gt; 100%",""))</f>
        <v/>
      </c>
      <c r="N110" s="69" t="str">
        <f ca="1">IF(A110="","",IF(AND(ISNUMBER('Trust - Frontsheet'!AT111),'Trust - Frontsheet'!AT111&gt;1),"Non-Registered Allied Health Professionals Avg Fill rate &gt; 100%",""))</f>
        <v/>
      </c>
      <c r="O110" s="69"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9"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9"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9"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9"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69" t="str">
        <f ca="1">IF('Trust - Frontsheet'!A113="","",'Trust - Frontsheet'!A113)</f>
        <v/>
      </c>
      <c r="B111" s="69" t="str">
        <f ca="1">IF('Trust - Frontsheet'!A113="","",'Trust - Frontsheet'!D113)</f>
        <v/>
      </c>
      <c r="C111" s="69" t="str">
        <f ca="1">IF(VLOOKUP(A111,'Trust - Frontsheet'!$A$16:$AC$215,5,0)="","",VLOOKUP(A111,'Trust - Frontsheet'!$A$16:$AC$216,5,0))</f>
        <v/>
      </c>
      <c r="D111" s="69" t="str">
        <f ca="1">IF(VLOOKUP(A111,'Trust - Frontsheet'!$A$16:$AC$215,6,0)="","",VLOOKUP(A111,'Trust - Frontsheet'!$A$16:$AC$216,6,0))</f>
        <v/>
      </c>
      <c r="E111" s="69" t="str">
        <f ca="1">IF(A111="","",IF(AND('Trust - Frontsheet'!AK112&gt;1,ISNUMBER('Trust - Frontsheet'!AK112)),"Registered Nurses/Midwives Avg Day Fill rate &gt; 100%",""))</f>
        <v/>
      </c>
      <c r="F111" s="69" t="str">
        <f ca="1">IF(A111="","",IF(AND(ISNUMBER('Trust - Frontsheet'!AL112),'Trust - Frontsheet'!AL112&gt;1),"Non-Registered Nurses/Midwives Avg Day Fill rate &gt; 100%",""))</f>
        <v/>
      </c>
      <c r="G111" s="69" t="str">
        <f ca="1">IF(A111="","",IF(AND(ISNUMBER('Trust - Frontsheet'!AM112),'Trust - Frontsheet'!AM112&gt;1),"Registered Nursing Associates Day Fill rate &gt; 100%",""))</f>
        <v/>
      </c>
      <c r="H111" s="69" t="str">
        <f ca="1">IF(A111="","",IF(AND(ISNUMBER('Trust - Frontsheet'!AN112),'Trust - Frontsheet'!AN112&gt;1),"Non-Registered Nursing Associates Day Fill rate &gt; 100%",""))</f>
        <v/>
      </c>
      <c r="I111" s="69" t="str">
        <f ca="1">IF(A111="","",IF(AND(ISNUMBER('Trust - Frontsheet'!AO112),'Trust - Frontsheet'!AO112&gt;1),"Registered Nurses/Midwives Avg Night Fill rate &gt; 100%",""))</f>
        <v/>
      </c>
      <c r="J111" s="69" t="str">
        <f ca="1">IF(A111="","",IF(AND(ISNUMBER('Trust - Frontsheet'!AP112),'Trust - Frontsheet'!AP112&gt;1),"Non-Registered Nurses/Midwives Avg Night Fill rate &gt;100%",""))</f>
        <v/>
      </c>
      <c r="K111" s="69" t="str">
        <f ca="1">IF(A111="","",IF(AND(ISNUMBER('Trust - Frontsheet'!AQ112),'Trust - Frontsheet'!AQ112&gt;1),"Registered Nursing Associates Avg Night Fill rate 100%",""))</f>
        <v/>
      </c>
      <c r="L111" s="69" t="str">
        <f ca="1">IF(A111="","",IF(AND(ISNUMBER('Trust - Frontsheet'!AR112),'Trust - Frontsheet'!AR112&gt;1),"Non-Registered Nursing Associates Avg Night Fill rate &gt; 100%",""))</f>
        <v/>
      </c>
      <c r="M111" s="69" t="str">
        <f ca="1">IF(A111="","",IF(AND(ISNUMBER('Trust - Frontsheet'!AS112),'Trust - Frontsheet'!AS112&gt;1),"Registered Allied Health Professionals Avg Fill rate &gt; 100%",""))</f>
        <v/>
      </c>
      <c r="N111" s="69" t="str">
        <f ca="1">IF(A111="","",IF(AND(ISNUMBER('Trust - Frontsheet'!AT112),'Trust - Frontsheet'!AT112&gt;1),"Non-Registered Allied Health Professionals Avg Fill rate &gt; 100%",""))</f>
        <v/>
      </c>
      <c r="O111" s="69"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9"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9"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9"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9"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69" t="str">
        <f ca="1">IF('Trust - Frontsheet'!A114="","",'Trust - Frontsheet'!A114)</f>
        <v/>
      </c>
      <c r="B112" s="69" t="str">
        <f ca="1">IF('Trust - Frontsheet'!A114="","",'Trust - Frontsheet'!D114)</f>
        <v/>
      </c>
      <c r="C112" s="69" t="str">
        <f ca="1">IF(VLOOKUP(A112,'Trust - Frontsheet'!$A$16:$AC$215,5,0)="","",VLOOKUP(A112,'Trust - Frontsheet'!$A$16:$AC$216,5,0))</f>
        <v/>
      </c>
      <c r="D112" s="69" t="str">
        <f ca="1">IF(VLOOKUP(A112,'Trust - Frontsheet'!$A$16:$AC$215,6,0)="","",VLOOKUP(A112,'Trust - Frontsheet'!$A$16:$AC$216,6,0))</f>
        <v/>
      </c>
      <c r="E112" s="69" t="str">
        <f ca="1">IF(A112="","",IF(AND('Trust - Frontsheet'!AK113&gt;1,ISNUMBER('Trust - Frontsheet'!AK113)),"Registered Nurses/Midwives Avg Day Fill rate &gt; 100%",""))</f>
        <v/>
      </c>
      <c r="F112" s="69" t="str">
        <f ca="1">IF(A112="","",IF(AND(ISNUMBER('Trust - Frontsheet'!AL113),'Trust - Frontsheet'!AL113&gt;1),"Non-Registered Nurses/Midwives Avg Day Fill rate &gt; 100%",""))</f>
        <v/>
      </c>
      <c r="G112" s="69" t="str">
        <f ca="1">IF(A112="","",IF(AND(ISNUMBER('Trust - Frontsheet'!AM113),'Trust - Frontsheet'!AM113&gt;1),"Registered Nursing Associates Day Fill rate &gt; 100%",""))</f>
        <v/>
      </c>
      <c r="H112" s="69" t="str">
        <f ca="1">IF(A112="","",IF(AND(ISNUMBER('Trust - Frontsheet'!AN113),'Trust - Frontsheet'!AN113&gt;1),"Non-Registered Nursing Associates Day Fill rate &gt; 100%",""))</f>
        <v/>
      </c>
      <c r="I112" s="69" t="str">
        <f ca="1">IF(A112="","",IF(AND(ISNUMBER('Trust - Frontsheet'!AO113),'Trust - Frontsheet'!AO113&gt;1),"Registered Nurses/Midwives Avg Night Fill rate &gt; 100%",""))</f>
        <v/>
      </c>
      <c r="J112" s="69" t="str">
        <f ca="1">IF(A112="","",IF(AND(ISNUMBER('Trust - Frontsheet'!AP113),'Trust - Frontsheet'!AP113&gt;1),"Non-Registered Nurses/Midwives Avg Night Fill rate &gt;100%",""))</f>
        <v/>
      </c>
      <c r="K112" s="69" t="str">
        <f ca="1">IF(A112="","",IF(AND(ISNUMBER('Trust - Frontsheet'!AQ113),'Trust - Frontsheet'!AQ113&gt;1),"Registered Nursing Associates Avg Night Fill rate 100%",""))</f>
        <v/>
      </c>
      <c r="L112" s="69" t="str">
        <f ca="1">IF(A112="","",IF(AND(ISNUMBER('Trust - Frontsheet'!AR113),'Trust - Frontsheet'!AR113&gt;1),"Non-Registered Nursing Associates Avg Night Fill rate &gt; 100%",""))</f>
        <v/>
      </c>
      <c r="M112" s="69" t="str">
        <f ca="1">IF(A112="","",IF(AND(ISNUMBER('Trust - Frontsheet'!AS113),'Trust - Frontsheet'!AS113&gt;1),"Registered Allied Health Professionals Avg Fill rate &gt; 100%",""))</f>
        <v/>
      </c>
      <c r="N112" s="69" t="str">
        <f ca="1">IF(A112="","",IF(AND(ISNUMBER('Trust - Frontsheet'!AT113),'Trust - Frontsheet'!AT113&gt;1),"Non-Registered Allied Health Professionals Avg Fill rate &gt; 100%",""))</f>
        <v/>
      </c>
      <c r="O112" s="69"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9"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9"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9"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9"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69" t="str">
        <f ca="1">IF('Trust - Frontsheet'!A115="","",'Trust - Frontsheet'!A115)</f>
        <v/>
      </c>
      <c r="B113" s="69" t="str">
        <f ca="1">IF('Trust - Frontsheet'!A115="","",'Trust - Frontsheet'!D115)</f>
        <v/>
      </c>
      <c r="C113" s="69" t="str">
        <f ca="1">IF(VLOOKUP(A113,'Trust - Frontsheet'!$A$16:$AC$215,5,0)="","",VLOOKUP(A113,'Trust - Frontsheet'!$A$16:$AC$216,5,0))</f>
        <v/>
      </c>
      <c r="D113" s="69" t="str">
        <f ca="1">IF(VLOOKUP(A113,'Trust - Frontsheet'!$A$16:$AC$215,6,0)="","",VLOOKUP(A113,'Trust - Frontsheet'!$A$16:$AC$216,6,0))</f>
        <v/>
      </c>
      <c r="E113" s="69" t="str">
        <f ca="1">IF(A113="","",IF(AND('Trust - Frontsheet'!AK114&gt;1,ISNUMBER('Trust - Frontsheet'!AK114)),"Registered Nurses/Midwives Avg Day Fill rate &gt; 100%",""))</f>
        <v/>
      </c>
      <c r="F113" s="69" t="str">
        <f ca="1">IF(A113="","",IF(AND(ISNUMBER('Trust - Frontsheet'!AL114),'Trust - Frontsheet'!AL114&gt;1),"Non-Registered Nurses/Midwives Avg Day Fill rate &gt; 100%",""))</f>
        <v/>
      </c>
      <c r="G113" s="69" t="str">
        <f ca="1">IF(A113="","",IF(AND(ISNUMBER('Trust - Frontsheet'!AM114),'Trust - Frontsheet'!AM114&gt;1),"Registered Nursing Associates Day Fill rate &gt; 100%",""))</f>
        <v/>
      </c>
      <c r="H113" s="69" t="str">
        <f ca="1">IF(A113="","",IF(AND(ISNUMBER('Trust - Frontsheet'!AN114),'Trust - Frontsheet'!AN114&gt;1),"Non-Registered Nursing Associates Day Fill rate &gt; 100%",""))</f>
        <v/>
      </c>
      <c r="I113" s="69" t="str">
        <f ca="1">IF(A113="","",IF(AND(ISNUMBER('Trust - Frontsheet'!AO114),'Trust - Frontsheet'!AO114&gt;1),"Registered Nurses/Midwives Avg Night Fill rate &gt; 100%",""))</f>
        <v/>
      </c>
      <c r="J113" s="69" t="str">
        <f ca="1">IF(A113="","",IF(AND(ISNUMBER('Trust - Frontsheet'!AP114),'Trust - Frontsheet'!AP114&gt;1),"Non-Registered Nurses/Midwives Avg Night Fill rate &gt;100%",""))</f>
        <v/>
      </c>
      <c r="K113" s="69" t="str">
        <f ca="1">IF(A113="","",IF(AND(ISNUMBER('Trust - Frontsheet'!AQ114),'Trust - Frontsheet'!AQ114&gt;1),"Registered Nursing Associates Avg Night Fill rate 100%",""))</f>
        <v/>
      </c>
      <c r="L113" s="69" t="str">
        <f ca="1">IF(A113="","",IF(AND(ISNUMBER('Trust - Frontsheet'!AR114),'Trust - Frontsheet'!AR114&gt;1),"Non-Registered Nursing Associates Avg Night Fill rate &gt; 100%",""))</f>
        <v/>
      </c>
      <c r="M113" s="69" t="str">
        <f ca="1">IF(A113="","",IF(AND(ISNUMBER('Trust - Frontsheet'!AS114),'Trust - Frontsheet'!AS114&gt;1),"Registered Allied Health Professionals Avg Fill rate &gt; 100%",""))</f>
        <v/>
      </c>
      <c r="N113" s="69" t="str">
        <f ca="1">IF(A113="","",IF(AND(ISNUMBER('Trust - Frontsheet'!AT114),'Trust - Frontsheet'!AT114&gt;1),"Non-Registered Allied Health Professionals Avg Fill rate &gt; 100%",""))</f>
        <v/>
      </c>
      <c r="O113" s="69"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9"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9"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9"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9"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69" t="str">
        <f ca="1">IF('Trust - Frontsheet'!A116="","",'Trust - Frontsheet'!A116)</f>
        <v/>
      </c>
      <c r="B114" s="69" t="str">
        <f ca="1">IF('Trust - Frontsheet'!A116="","",'Trust - Frontsheet'!D116)</f>
        <v/>
      </c>
      <c r="C114" s="69" t="str">
        <f ca="1">IF(VLOOKUP(A114,'Trust - Frontsheet'!$A$16:$AC$215,5,0)="","",VLOOKUP(A114,'Trust - Frontsheet'!$A$16:$AC$216,5,0))</f>
        <v/>
      </c>
      <c r="D114" s="69" t="str">
        <f ca="1">IF(VLOOKUP(A114,'Trust - Frontsheet'!$A$16:$AC$215,6,0)="","",VLOOKUP(A114,'Trust - Frontsheet'!$A$16:$AC$216,6,0))</f>
        <v/>
      </c>
      <c r="E114" s="69" t="str">
        <f ca="1">IF(A114="","",IF(AND('Trust - Frontsheet'!AK115&gt;1,ISNUMBER('Trust - Frontsheet'!AK115)),"Registered Nurses/Midwives Avg Day Fill rate &gt; 100%",""))</f>
        <v/>
      </c>
      <c r="F114" s="69" t="str">
        <f ca="1">IF(A114="","",IF(AND(ISNUMBER('Trust - Frontsheet'!AL115),'Trust - Frontsheet'!AL115&gt;1),"Non-Registered Nurses/Midwives Avg Day Fill rate &gt; 100%",""))</f>
        <v/>
      </c>
      <c r="G114" s="69" t="str">
        <f ca="1">IF(A114="","",IF(AND(ISNUMBER('Trust - Frontsheet'!AM115),'Trust - Frontsheet'!AM115&gt;1),"Registered Nursing Associates Day Fill rate &gt; 100%",""))</f>
        <v/>
      </c>
      <c r="H114" s="69" t="str">
        <f ca="1">IF(A114="","",IF(AND(ISNUMBER('Trust - Frontsheet'!AN115),'Trust - Frontsheet'!AN115&gt;1),"Non-Registered Nursing Associates Day Fill rate &gt; 100%",""))</f>
        <v/>
      </c>
      <c r="I114" s="69" t="str">
        <f ca="1">IF(A114="","",IF(AND(ISNUMBER('Trust - Frontsheet'!AO115),'Trust - Frontsheet'!AO115&gt;1),"Registered Nurses/Midwives Avg Night Fill rate &gt; 100%",""))</f>
        <v/>
      </c>
      <c r="J114" s="69" t="str">
        <f ca="1">IF(A114="","",IF(AND(ISNUMBER('Trust - Frontsheet'!AP115),'Trust - Frontsheet'!AP115&gt;1),"Non-Registered Nurses/Midwives Avg Night Fill rate &gt;100%",""))</f>
        <v/>
      </c>
      <c r="K114" s="69" t="str">
        <f ca="1">IF(A114="","",IF(AND(ISNUMBER('Trust - Frontsheet'!AQ115),'Trust - Frontsheet'!AQ115&gt;1),"Registered Nursing Associates Avg Night Fill rate 100%",""))</f>
        <v/>
      </c>
      <c r="L114" s="69" t="str">
        <f ca="1">IF(A114="","",IF(AND(ISNUMBER('Trust - Frontsheet'!AR115),'Trust - Frontsheet'!AR115&gt;1),"Non-Registered Nursing Associates Avg Night Fill rate &gt; 100%",""))</f>
        <v/>
      </c>
      <c r="M114" s="69" t="str">
        <f ca="1">IF(A114="","",IF(AND(ISNUMBER('Trust - Frontsheet'!AS115),'Trust - Frontsheet'!AS115&gt;1),"Registered Allied Health Professionals Avg Fill rate &gt; 100%",""))</f>
        <v/>
      </c>
      <c r="N114" s="69" t="str">
        <f ca="1">IF(A114="","",IF(AND(ISNUMBER('Trust - Frontsheet'!AT115),'Trust - Frontsheet'!AT115&gt;1),"Non-Registered Allied Health Professionals Avg Fill rate &gt; 100%",""))</f>
        <v/>
      </c>
      <c r="O114" s="69"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9"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9"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9"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9"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69" t="str">
        <f ca="1">IF('Trust - Frontsheet'!A117="","",'Trust - Frontsheet'!A117)</f>
        <v/>
      </c>
      <c r="B115" s="69" t="str">
        <f ca="1">IF('Trust - Frontsheet'!A117="","",'Trust - Frontsheet'!D117)</f>
        <v/>
      </c>
      <c r="C115" s="69" t="str">
        <f ca="1">IF(VLOOKUP(A115,'Trust - Frontsheet'!$A$16:$AC$215,5,0)="","",VLOOKUP(A115,'Trust - Frontsheet'!$A$16:$AC$216,5,0))</f>
        <v/>
      </c>
      <c r="D115" s="69" t="str">
        <f ca="1">IF(VLOOKUP(A115,'Trust - Frontsheet'!$A$16:$AC$215,6,0)="","",VLOOKUP(A115,'Trust - Frontsheet'!$A$16:$AC$216,6,0))</f>
        <v/>
      </c>
      <c r="E115" s="69" t="str">
        <f ca="1">IF(A115="","",IF(AND('Trust - Frontsheet'!AK116&gt;1,ISNUMBER('Trust - Frontsheet'!AK116)),"Registered Nurses/Midwives Avg Day Fill rate &gt; 100%",""))</f>
        <v/>
      </c>
      <c r="F115" s="69" t="str">
        <f ca="1">IF(A115="","",IF(AND(ISNUMBER('Trust - Frontsheet'!AL116),'Trust - Frontsheet'!AL116&gt;1),"Non-Registered Nurses/Midwives Avg Day Fill rate &gt; 100%",""))</f>
        <v/>
      </c>
      <c r="G115" s="69" t="str">
        <f ca="1">IF(A115="","",IF(AND(ISNUMBER('Trust - Frontsheet'!AM116),'Trust - Frontsheet'!AM116&gt;1),"Registered Nursing Associates Day Fill rate &gt; 100%",""))</f>
        <v/>
      </c>
      <c r="H115" s="69" t="str">
        <f ca="1">IF(A115="","",IF(AND(ISNUMBER('Trust - Frontsheet'!AN116),'Trust - Frontsheet'!AN116&gt;1),"Non-Registered Nursing Associates Day Fill rate &gt; 100%",""))</f>
        <v/>
      </c>
      <c r="I115" s="69" t="str">
        <f ca="1">IF(A115="","",IF(AND(ISNUMBER('Trust - Frontsheet'!AO116),'Trust - Frontsheet'!AO116&gt;1),"Registered Nurses/Midwives Avg Night Fill rate &gt; 100%",""))</f>
        <v/>
      </c>
      <c r="J115" s="69" t="str">
        <f ca="1">IF(A115="","",IF(AND(ISNUMBER('Trust - Frontsheet'!AP116),'Trust - Frontsheet'!AP116&gt;1),"Non-Registered Nurses/Midwives Avg Night Fill rate &gt;100%",""))</f>
        <v/>
      </c>
      <c r="K115" s="69" t="str">
        <f ca="1">IF(A115="","",IF(AND(ISNUMBER('Trust - Frontsheet'!AQ116),'Trust - Frontsheet'!AQ116&gt;1),"Registered Nursing Associates Avg Night Fill rate 100%",""))</f>
        <v/>
      </c>
      <c r="L115" s="69" t="str">
        <f ca="1">IF(A115="","",IF(AND(ISNUMBER('Trust - Frontsheet'!AR116),'Trust - Frontsheet'!AR116&gt;1),"Non-Registered Nursing Associates Avg Night Fill rate &gt; 100%",""))</f>
        <v/>
      </c>
      <c r="M115" s="69" t="str">
        <f ca="1">IF(A115="","",IF(AND(ISNUMBER('Trust - Frontsheet'!AS116),'Trust - Frontsheet'!AS116&gt;1),"Registered Allied Health Professionals Avg Fill rate &gt; 100%",""))</f>
        <v/>
      </c>
      <c r="N115" s="69" t="str">
        <f ca="1">IF(A115="","",IF(AND(ISNUMBER('Trust - Frontsheet'!AT116),'Trust - Frontsheet'!AT116&gt;1),"Non-Registered Allied Health Professionals Avg Fill rate &gt; 100%",""))</f>
        <v/>
      </c>
      <c r="O115" s="69"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9"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9"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9"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9"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69" t="str">
        <f ca="1">IF('Trust - Frontsheet'!A118="","",'Trust - Frontsheet'!A118)</f>
        <v/>
      </c>
      <c r="B116" s="69" t="str">
        <f ca="1">IF('Trust - Frontsheet'!A118="","",'Trust - Frontsheet'!D118)</f>
        <v/>
      </c>
      <c r="C116" s="69" t="str">
        <f ca="1">IF(VLOOKUP(A116,'Trust - Frontsheet'!$A$16:$AC$215,5,0)="","",VLOOKUP(A116,'Trust - Frontsheet'!$A$16:$AC$216,5,0))</f>
        <v/>
      </c>
      <c r="D116" s="69" t="str">
        <f ca="1">IF(VLOOKUP(A116,'Trust - Frontsheet'!$A$16:$AC$215,6,0)="","",VLOOKUP(A116,'Trust - Frontsheet'!$A$16:$AC$216,6,0))</f>
        <v/>
      </c>
      <c r="E116" s="69" t="str">
        <f ca="1">IF(A116="","",IF(AND('Trust - Frontsheet'!AK117&gt;1,ISNUMBER('Trust - Frontsheet'!AK117)),"Registered Nurses/Midwives Avg Day Fill rate &gt; 100%",""))</f>
        <v/>
      </c>
      <c r="F116" s="69" t="str">
        <f ca="1">IF(A116="","",IF(AND(ISNUMBER('Trust - Frontsheet'!AL117),'Trust - Frontsheet'!AL117&gt;1),"Non-Registered Nurses/Midwives Avg Day Fill rate &gt; 100%",""))</f>
        <v/>
      </c>
      <c r="G116" s="69" t="str">
        <f ca="1">IF(A116="","",IF(AND(ISNUMBER('Trust - Frontsheet'!AM117),'Trust - Frontsheet'!AM117&gt;1),"Registered Nursing Associates Day Fill rate &gt; 100%",""))</f>
        <v/>
      </c>
      <c r="H116" s="69" t="str">
        <f ca="1">IF(A116="","",IF(AND(ISNUMBER('Trust - Frontsheet'!AN117),'Trust - Frontsheet'!AN117&gt;1),"Non-Registered Nursing Associates Day Fill rate &gt; 100%",""))</f>
        <v/>
      </c>
      <c r="I116" s="69" t="str">
        <f ca="1">IF(A116="","",IF(AND(ISNUMBER('Trust - Frontsheet'!AO117),'Trust - Frontsheet'!AO117&gt;1),"Registered Nurses/Midwives Avg Night Fill rate &gt; 100%",""))</f>
        <v/>
      </c>
      <c r="J116" s="69" t="str">
        <f ca="1">IF(A116="","",IF(AND(ISNUMBER('Trust - Frontsheet'!AP117),'Trust - Frontsheet'!AP117&gt;1),"Non-Registered Nurses/Midwives Avg Night Fill rate &gt;100%",""))</f>
        <v/>
      </c>
      <c r="K116" s="69" t="str">
        <f ca="1">IF(A116="","",IF(AND(ISNUMBER('Trust - Frontsheet'!AQ117),'Trust - Frontsheet'!AQ117&gt;1),"Registered Nursing Associates Avg Night Fill rate 100%",""))</f>
        <v/>
      </c>
      <c r="L116" s="69" t="str">
        <f ca="1">IF(A116="","",IF(AND(ISNUMBER('Trust - Frontsheet'!AR117),'Trust - Frontsheet'!AR117&gt;1),"Non-Registered Nursing Associates Avg Night Fill rate &gt; 100%",""))</f>
        <v/>
      </c>
      <c r="M116" s="69" t="str">
        <f ca="1">IF(A116="","",IF(AND(ISNUMBER('Trust - Frontsheet'!AS117),'Trust - Frontsheet'!AS117&gt;1),"Registered Allied Health Professionals Avg Fill rate &gt; 100%",""))</f>
        <v/>
      </c>
      <c r="N116" s="69" t="str">
        <f ca="1">IF(A116="","",IF(AND(ISNUMBER('Trust - Frontsheet'!AT117),'Trust - Frontsheet'!AT117&gt;1),"Non-Registered Allied Health Professionals Avg Fill rate &gt; 100%",""))</f>
        <v/>
      </c>
      <c r="O116" s="69"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9"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9"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9"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9"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69" t="str">
        <f ca="1">IF('Trust - Frontsheet'!A119="","",'Trust - Frontsheet'!A119)</f>
        <v/>
      </c>
      <c r="B117" s="69" t="str">
        <f ca="1">IF('Trust - Frontsheet'!A119="","",'Trust - Frontsheet'!D119)</f>
        <v/>
      </c>
      <c r="C117" s="69" t="str">
        <f ca="1">IF(VLOOKUP(A117,'Trust - Frontsheet'!$A$16:$AC$215,5,0)="","",VLOOKUP(A117,'Trust - Frontsheet'!$A$16:$AC$216,5,0))</f>
        <v/>
      </c>
      <c r="D117" s="69" t="str">
        <f ca="1">IF(VLOOKUP(A117,'Trust - Frontsheet'!$A$16:$AC$215,6,0)="","",VLOOKUP(A117,'Trust - Frontsheet'!$A$16:$AC$216,6,0))</f>
        <v/>
      </c>
      <c r="E117" s="69" t="str">
        <f ca="1">IF(A117="","",IF(AND('Trust - Frontsheet'!AK118&gt;1,ISNUMBER('Trust - Frontsheet'!AK118)),"Registered Nurses/Midwives Avg Day Fill rate &gt; 100%",""))</f>
        <v/>
      </c>
      <c r="F117" s="69" t="str">
        <f ca="1">IF(A117="","",IF(AND(ISNUMBER('Trust - Frontsheet'!AL118),'Trust - Frontsheet'!AL118&gt;1),"Non-Registered Nurses/Midwives Avg Day Fill rate &gt; 100%",""))</f>
        <v/>
      </c>
      <c r="G117" s="69" t="str">
        <f ca="1">IF(A117="","",IF(AND(ISNUMBER('Trust - Frontsheet'!AM118),'Trust - Frontsheet'!AM118&gt;1),"Registered Nursing Associates Day Fill rate &gt; 100%",""))</f>
        <v/>
      </c>
      <c r="H117" s="69" t="str">
        <f ca="1">IF(A117="","",IF(AND(ISNUMBER('Trust - Frontsheet'!AN118),'Trust - Frontsheet'!AN118&gt;1),"Non-Registered Nursing Associates Day Fill rate &gt; 100%",""))</f>
        <v/>
      </c>
      <c r="I117" s="69" t="str">
        <f ca="1">IF(A117="","",IF(AND(ISNUMBER('Trust - Frontsheet'!AO118),'Trust - Frontsheet'!AO118&gt;1),"Registered Nurses/Midwives Avg Night Fill rate &gt; 100%",""))</f>
        <v/>
      </c>
      <c r="J117" s="69" t="str">
        <f ca="1">IF(A117="","",IF(AND(ISNUMBER('Trust - Frontsheet'!AP118),'Trust - Frontsheet'!AP118&gt;1),"Non-Registered Nurses/Midwives Avg Night Fill rate &gt;100%",""))</f>
        <v/>
      </c>
      <c r="K117" s="69" t="str">
        <f ca="1">IF(A117="","",IF(AND(ISNUMBER('Trust - Frontsheet'!AQ118),'Trust - Frontsheet'!AQ118&gt;1),"Registered Nursing Associates Avg Night Fill rate 100%",""))</f>
        <v/>
      </c>
      <c r="L117" s="69" t="str">
        <f ca="1">IF(A117="","",IF(AND(ISNUMBER('Trust - Frontsheet'!AR118),'Trust - Frontsheet'!AR118&gt;1),"Non-Registered Nursing Associates Avg Night Fill rate &gt; 100%",""))</f>
        <v/>
      </c>
      <c r="M117" s="69" t="str">
        <f ca="1">IF(A117="","",IF(AND(ISNUMBER('Trust - Frontsheet'!AS118),'Trust - Frontsheet'!AS118&gt;1),"Registered Allied Health Professionals Avg Fill rate &gt; 100%",""))</f>
        <v/>
      </c>
      <c r="N117" s="69" t="str">
        <f ca="1">IF(A117="","",IF(AND(ISNUMBER('Trust - Frontsheet'!AT118),'Trust - Frontsheet'!AT118&gt;1),"Non-Registered Allied Health Professionals Avg Fill rate &gt; 100%",""))</f>
        <v/>
      </c>
      <c r="O117" s="69"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9"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9"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9"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9"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69" t="str">
        <f ca="1">IF('Trust - Frontsheet'!A120="","",'Trust - Frontsheet'!A120)</f>
        <v/>
      </c>
      <c r="B118" s="69" t="str">
        <f ca="1">IF('Trust - Frontsheet'!A120="","",'Trust - Frontsheet'!D120)</f>
        <v/>
      </c>
      <c r="C118" s="69" t="str">
        <f ca="1">IF(VLOOKUP(A118,'Trust - Frontsheet'!$A$16:$AC$215,5,0)="","",VLOOKUP(A118,'Trust - Frontsheet'!$A$16:$AC$216,5,0))</f>
        <v/>
      </c>
      <c r="D118" s="69" t="str">
        <f ca="1">IF(VLOOKUP(A118,'Trust - Frontsheet'!$A$16:$AC$215,6,0)="","",VLOOKUP(A118,'Trust - Frontsheet'!$A$16:$AC$216,6,0))</f>
        <v/>
      </c>
      <c r="E118" s="69" t="str">
        <f ca="1">IF(A118="","",IF(AND('Trust - Frontsheet'!AK119&gt;1,ISNUMBER('Trust - Frontsheet'!AK119)),"Registered Nurses/Midwives Avg Day Fill rate &gt; 100%",""))</f>
        <v/>
      </c>
      <c r="F118" s="69" t="str">
        <f ca="1">IF(A118="","",IF(AND(ISNUMBER('Trust - Frontsheet'!AL119),'Trust - Frontsheet'!AL119&gt;1),"Non-Registered Nurses/Midwives Avg Day Fill rate &gt; 100%",""))</f>
        <v/>
      </c>
      <c r="G118" s="69" t="str">
        <f ca="1">IF(A118="","",IF(AND(ISNUMBER('Trust - Frontsheet'!AM119),'Trust - Frontsheet'!AM119&gt;1),"Registered Nursing Associates Day Fill rate &gt; 100%",""))</f>
        <v/>
      </c>
      <c r="H118" s="69" t="str">
        <f ca="1">IF(A118="","",IF(AND(ISNUMBER('Trust - Frontsheet'!AN119),'Trust - Frontsheet'!AN119&gt;1),"Non-Registered Nursing Associates Day Fill rate &gt; 100%",""))</f>
        <v/>
      </c>
      <c r="I118" s="69" t="str">
        <f ca="1">IF(A118="","",IF(AND(ISNUMBER('Trust - Frontsheet'!AO119),'Trust - Frontsheet'!AO119&gt;1),"Registered Nurses/Midwives Avg Night Fill rate &gt; 100%",""))</f>
        <v/>
      </c>
      <c r="J118" s="69" t="str">
        <f ca="1">IF(A118="","",IF(AND(ISNUMBER('Trust - Frontsheet'!AP119),'Trust - Frontsheet'!AP119&gt;1),"Non-Registered Nurses/Midwives Avg Night Fill rate &gt;100%",""))</f>
        <v/>
      </c>
      <c r="K118" s="69" t="str">
        <f ca="1">IF(A118="","",IF(AND(ISNUMBER('Trust - Frontsheet'!AQ119),'Trust - Frontsheet'!AQ119&gt;1),"Registered Nursing Associates Avg Night Fill rate 100%",""))</f>
        <v/>
      </c>
      <c r="L118" s="69" t="str">
        <f ca="1">IF(A118="","",IF(AND(ISNUMBER('Trust - Frontsheet'!AR119),'Trust - Frontsheet'!AR119&gt;1),"Non-Registered Nursing Associates Avg Night Fill rate &gt; 100%",""))</f>
        <v/>
      </c>
      <c r="M118" s="69" t="str">
        <f ca="1">IF(A118="","",IF(AND(ISNUMBER('Trust - Frontsheet'!AS119),'Trust - Frontsheet'!AS119&gt;1),"Registered Allied Health Professionals Avg Fill rate &gt; 100%",""))</f>
        <v/>
      </c>
      <c r="N118" s="69" t="str">
        <f ca="1">IF(A118="","",IF(AND(ISNUMBER('Trust - Frontsheet'!AT119),'Trust - Frontsheet'!AT119&gt;1),"Non-Registered Allied Health Professionals Avg Fill rate &gt; 100%",""))</f>
        <v/>
      </c>
      <c r="O118" s="69"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9"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9"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9"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9"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69" t="str">
        <f ca="1">IF('Trust - Frontsheet'!A121="","",'Trust - Frontsheet'!A121)</f>
        <v/>
      </c>
      <c r="B119" s="69" t="str">
        <f ca="1">IF('Trust - Frontsheet'!A121="","",'Trust - Frontsheet'!D121)</f>
        <v/>
      </c>
      <c r="C119" s="69" t="str">
        <f ca="1">IF(VLOOKUP(A119,'Trust - Frontsheet'!$A$16:$AC$215,5,0)="","",VLOOKUP(A119,'Trust - Frontsheet'!$A$16:$AC$216,5,0))</f>
        <v/>
      </c>
      <c r="D119" s="69" t="str">
        <f ca="1">IF(VLOOKUP(A119,'Trust - Frontsheet'!$A$16:$AC$215,6,0)="","",VLOOKUP(A119,'Trust - Frontsheet'!$A$16:$AC$216,6,0))</f>
        <v/>
      </c>
      <c r="E119" s="69" t="str">
        <f ca="1">IF(A119="","",IF(AND('Trust - Frontsheet'!AK120&gt;1,ISNUMBER('Trust - Frontsheet'!AK120)),"Registered Nurses/Midwives Avg Day Fill rate &gt; 100%",""))</f>
        <v/>
      </c>
      <c r="F119" s="69" t="str">
        <f ca="1">IF(A119="","",IF(AND(ISNUMBER('Trust - Frontsheet'!AL120),'Trust - Frontsheet'!AL120&gt;1),"Non-Registered Nurses/Midwives Avg Day Fill rate &gt; 100%",""))</f>
        <v/>
      </c>
      <c r="G119" s="69" t="str">
        <f ca="1">IF(A119="","",IF(AND(ISNUMBER('Trust - Frontsheet'!AM120),'Trust - Frontsheet'!AM120&gt;1),"Registered Nursing Associates Day Fill rate &gt; 100%",""))</f>
        <v/>
      </c>
      <c r="H119" s="69" t="str">
        <f ca="1">IF(A119="","",IF(AND(ISNUMBER('Trust - Frontsheet'!AN120),'Trust - Frontsheet'!AN120&gt;1),"Non-Registered Nursing Associates Day Fill rate &gt; 100%",""))</f>
        <v/>
      </c>
      <c r="I119" s="69" t="str">
        <f ca="1">IF(A119="","",IF(AND(ISNUMBER('Trust - Frontsheet'!AO120),'Trust - Frontsheet'!AO120&gt;1),"Registered Nurses/Midwives Avg Night Fill rate &gt; 100%",""))</f>
        <v/>
      </c>
      <c r="J119" s="69" t="str">
        <f ca="1">IF(A119="","",IF(AND(ISNUMBER('Trust - Frontsheet'!AP120),'Trust - Frontsheet'!AP120&gt;1),"Non-Registered Nurses/Midwives Avg Night Fill rate &gt;100%",""))</f>
        <v/>
      </c>
      <c r="K119" s="69" t="str">
        <f ca="1">IF(A119="","",IF(AND(ISNUMBER('Trust - Frontsheet'!AQ120),'Trust - Frontsheet'!AQ120&gt;1),"Registered Nursing Associates Avg Night Fill rate 100%",""))</f>
        <v/>
      </c>
      <c r="L119" s="69" t="str">
        <f ca="1">IF(A119="","",IF(AND(ISNUMBER('Trust - Frontsheet'!AR120),'Trust - Frontsheet'!AR120&gt;1),"Non-Registered Nursing Associates Avg Night Fill rate &gt; 100%",""))</f>
        <v/>
      </c>
      <c r="M119" s="69" t="str">
        <f ca="1">IF(A119="","",IF(AND(ISNUMBER('Trust - Frontsheet'!AS120),'Trust - Frontsheet'!AS120&gt;1),"Registered Allied Health Professionals Avg Fill rate &gt; 100%",""))</f>
        <v/>
      </c>
      <c r="N119" s="69" t="str">
        <f ca="1">IF(A119="","",IF(AND(ISNUMBER('Trust - Frontsheet'!AT120),'Trust - Frontsheet'!AT120&gt;1),"Non-Registered Allied Health Professionals Avg Fill rate &gt; 100%",""))</f>
        <v/>
      </c>
      <c r="O119" s="69"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9"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9"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9"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9"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69" t="str">
        <f ca="1">IF('Trust - Frontsheet'!A122="","",'Trust - Frontsheet'!A122)</f>
        <v/>
      </c>
      <c r="B120" s="69" t="str">
        <f ca="1">IF('Trust - Frontsheet'!A122="","",'Trust - Frontsheet'!D122)</f>
        <v/>
      </c>
      <c r="C120" s="69" t="str">
        <f ca="1">IF(VLOOKUP(A120,'Trust - Frontsheet'!$A$16:$AC$215,5,0)="","",VLOOKUP(A120,'Trust - Frontsheet'!$A$16:$AC$216,5,0))</f>
        <v/>
      </c>
      <c r="D120" s="69" t="str">
        <f ca="1">IF(VLOOKUP(A120,'Trust - Frontsheet'!$A$16:$AC$215,6,0)="","",VLOOKUP(A120,'Trust - Frontsheet'!$A$16:$AC$216,6,0))</f>
        <v/>
      </c>
      <c r="E120" s="69" t="str">
        <f ca="1">IF(A120="","",IF(AND('Trust - Frontsheet'!AK121&gt;1,ISNUMBER('Trust - Frontsheet'!AK121)),"Registered Nurses/Midwives Avg Day Fill rate &gt; 100%",""))</f>
        <v/>
      </c>
      <c r="F120" s="69" t="str">
        <f ca="1">IF(A120="","",IF(AND(ISNUMBER('Trust - Frontsheet'!AL121),'Trust - Frontsheet'!AL121&gt;1),"Non-Registered Nurses/Midwives Avg Day Fill rate &gt; 100%",""))</f>
        <v/>
      </c>
      <c r="G120" s="69" t="str">
        <f ca="1">IF(A120="","",IF(AND(ISNUMBER('Trust - Frontsheet'!AM121),'Trust - Frontsheet'!AM121&gt;1),"Registered Nursing Associates Day Fill rate &gt; 100%",""))</f>
        <v/>
      </c>
      <c r="H120" s="69" t="str">
        <f ca="1">IF(A120="","",IF(AND(ISNUMBER('Trust - Frontsheet'!AN121),'Trust - Frontsheet'!AN121&gt;1),"Non-Registered Nursing Associates Day Fill rate &gt; 100%",""))</f>
        <v/>
      </c>
      <c r="I120" s="69" t="str">
        <f ca="1">IF(A120="","",IF(AND(ISNUMBER('Trust - Frontsheet'!AO121),'Trust - Frontsheet'!AO121&gt;1),"Registered Nurses/Midwives Avg Night Fill rate &gt; 100%",""))</f>
        <v/>
      </c>
      <c r="J120" s="69" t="str">
        <f ca="1">IF(A120="","",IF(AND(ISNUMBER('Trust - Frontsheet'!AP121),'Trust - Frontsheet'!AP121&gt;1),"Non-Registered Nurses/Midwives Avg Night Fill rate &gt;100%",""))</f>
        <v/>
      </c>
      <c r="K120" s="69" t="str">
        <f ca="1">IF(A120="","",IF(AND(ISNUMBER('Trust - Frontsheet'!AQ121),'Trust - Frontsheet'!AQ121&gt;1),"Registered Nursing Associates Avg Night Fill rate 100%",""))</f>
        <v/>
      </c>
      <c r="L120" s="69" t="str">
        <f ca="1">IF(A120="","",IF(AND(ISNUMBER('Trust - Frontsheet'!AR121),'Trust - Frontsheet'!AR121&gt;1),"Non-Registered Nursing Associates Avg Night Fill rate &gt; 100%",""))</f>
        <v/>
      </c>
      <c r="M120" s="69" t="str">
        <f ca="1">IF(A120="","",IF(AND(ISNUMBER('Trust - Frontsheet'!AS121),'Trust - Frontsheet'!AS121&gt;1),"Registered Allied Health Professionals Avg Fill rate &gt; 100%",""))</f>
        <v/>
      </c>
      <c r="N120" s="69" t="str">
        <f ca="1">IF(A120="","",IF(AND(ISNUMBER('Trust - Frontsheet'!AT121),'Trust - Frontsheet'!AT121&gt;1),"Non-Registered Allied Health Professionals Avg Fill rate &gt; 100%",""))</f>
        <v/>
      </c>
      <c r="O120" s="69"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9"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9"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9"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9"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69" t="str">
        <f ca="1">IF('Trust - Frontsheet'!A123="","",'Trust - Frontsheet'!A123)</f>
        <v/>
      </c>
      <c r="B121" s="69" t="str">
        <f ca="1">IF('Trust - Frontsheet'!A123="","",'Trust - Frontsheet'!D123)</f>
        <v/>
      </c>
      <c r="C121" s="69" t="str">
        <f ca="1">IF(VLOOKUP(A121,'Trust - Frontsheet'!$A$16:$AC$215,5,0)="","",VLOOKUP(A121,'Trust - Frontsheet'!$A$16:$AC$216,5,0))</f>
        <v/>
      </c>
      <c r="D121" s="69" t="str">
        <f ca="1">IF(VLOOKUP(A121,'Trust - Frontsheet'!$A$16:$AC$215,6,0)="","",VLOOKUP(A121,'Trust - Frontsheet'!$A$16:$AC$216,6,0))</f>
        <v/>
      </c>
      <c r="E121" s="69" t="str">
        <f ca="1">IF(A121="","",IF(AND('Trust - Frontsheet'!AK122&gt;1,ISNUMBER('Trust - Frontsheet'!AK122)),"Registered Nurses/Midwives Avg Day Fill rate &gt; 100%",""))</f>
        <v/>
      </c>
      <c r="F121" s="69" t="str">
        <f ca="1">IF(A121="","",IF(AND(ISNUMBER('Trust - Frontsheet'!AL122),'Trust - Frontsheet'!AL122&gt;1),"Non-Registered Nurses/Midwives Avg Day Fill rate &gt; 100%",""))</f>
        <v/>
      </c>
      <c r="G121" s="69" t="str">
        <f ca="1">IF(A121="","",IF(AND(ISNUMBER('Trust - Frontsheet'!AM122),'Trust - Frontsheet'!AM122&gt;1),"Registered Nursing Associates Day Fill rate &gt; 100%",""))</f>
        <v/>
      </c>
      <c r="H121" s="69" t="str">
        <f ca="1">IF(A121="","",IF(AND(ISNUMBER('Trust - Frontsheet'!AN122),'Trust - Frontsheet'!AN122&gt;1),"Non-Registered Nursing Associates Day Fill rate &gt; 100%",""))</f>
        <v/>
      </c>
      <c r="I121" s="69" t="str">
        <f ca="1">IF(A121="","",IF(AND(ISNUMBER('Trust - Frontsheet'!AO122),'Trust - Frontsheet'!AO122&gt;1),"Registered Nurses/Midwives Avg Night Fill rate &gt; 100%",""))</f>
        <v/>
      </c>
      <c r="J121" s="69" t="str">
        <f ca="1">IF(A121="","",IF(AND(ISNUMBER('Trust - Frontsheet'!AP122),'Trust - Frontsheet'!AP122&gt;1),"Non-Registered Nurses/Midwives Avg Night Fill rate &gt;100%",""))</f>
        <v/>
      </c>
      <c r="K121" s="69" t="str">
        <f ca="1">IF(A121="","",IF(AND(ISNUMBER('Trust - Frontsheet'!AQ122),'Trust - Frontsheet'!AQ122&gt;1),"Registered Nursing Associates Avg Night Fill rate 100%",""))</f>
        <v/>
      </c>
      <c r="L121" s="69" t="str">
        <f ca="1">IF(A121="","",IF(AND(ISNUMBER('Trust - Frontsheet'!AR122),'Trust - Frontsheet'!AR122&gt;1),"Non-Registered Nursing Associates Avg Night Fill rate &gt; 100%",""))</f>
        <v/>
      </c>
      <c r="M121" s="69" t="str">
        <f ca="1">IF(A121="","",IF(AND(ISNUMBER('Trust - Frontsheet'!AS122),'Trust - Frontsheet'!AS122&gt;1),"Registered Allied Health Professionals Avg Fill rate &gt; 100%",""))</f>
        <v/>
      </c>
      <c r="N121" s="69" t="str">
        <f ca="1">IF(A121="","",IF(AND(ISNUMBER('Trust - Frontsheet'!AT122),'Trust - Frontsheet'!AT122&gt;1),"Non-Registered Allied Health Professionals Avg Fill rate &gt; 100%",""))</f>
        <v/>
      </c>
      <c r="O121" s="69"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9"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9"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9"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9"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69" t="str">
        <f ca="1">IF('Trust - Frontsheet'!A124="","",'Trust - Frontsheet'!A124)</f>
        <v/>
      </c>
      <c r="B122" s="69" t="str">
        <f ca="1">IF('Trust - Frontsheet'!A124="","",'Trust - Frontsheet'!D124)</f>
        <v/>
      </c>
      <c r="C122" s="69" t="str">
        <f ca="1">IF(VLOOKUP(A122,'Trust - Frontsheet'!$A$16:$AC$215,5,0)="","",VLOOKUP(A122,'Trust - Frontsheet'!$A$16:$AC$216,5,0))</f>
        <v/>
      </c>
      <c r="D122" s="69" t="str">
        <f ca="1">IF(VLOOKUP(A122,'Trust - Frontsheet'!$A$16:$AC$215,6,0)="","",VLOOKUP(A122,'Trust - Frontsheet'!$A$16:$AC$216,6,0))</f>
        <v/>
      </c>
      <c r="E122" s="69" t="str">
        <f ca="1">IF(A122="","",IF(AND('Trust - Frontsheet'!AK123&gt;1,ISNUMBER('Trust - Frontsheet'!AK123)),"Registered Nurses/Midwives Avg Day Fill rate &gt; 100%",""))</f>
        <v/>
      </c>
      <c r="F122" s="69" t="str">
        <f ca="1">IF(A122="","",IF(AND(ISNUMBER('Trust - Frontsheet'!AL123),'Trust - Frontsheet'!AL123&gt;1),"Non-Registered Nurses/Midwives Avg Day Fill rate &gt; 100%",""))</f>
        <v/>
      </c>
      <c r="G122" s="69" t="str">
        <f ca="1">IF(A122="","",IF(AND(ISNUMBER('Trust - Frontsheet'!AM123),'Trust - Frontsheet'!AM123&gt;1),"Registered Nursing Associates Day Fill rate &gt; 100%",""))</f>
        <v/>
      </c>
      <c r="H122" s="69" t="str">
        <f ca="1">IF(A122="","",IF(AND(ISNUMBER('Trust - Frontsheet'!AN123),'Trust - Frontsheet'!AN123&gt;1),"Non-Registered Nursing Associates Day Fill rate &gt; 100%",""))</f>
        <v/>
      </c>
      <c r="I122" s="69" t="str">
        <f ca="1">IF(A122="","",IF(AND(ISNUMBER('Trust - Frontsheet'!AO123),'Trust - Frontsheet'!AO123&gt;1),"Registered Nurses/Midwives Avg Night Fill rate &gt; 100%",""))</f>
        <v/>
      </c>
      <c r="J122" s="69" t="str">
        <f ca="1">IF(A122="","",IF(AND(ISNUMBER('Trust - Frontsheet'!AP123),'Trust - Frontsheet'!AP123&gt;1),"Non-Registered Nurses/Midwives Avg Night Fill rate &gt;100%",""))</f>
        <v/>
      </c>
      <c r="K122" s="69" t="str">
        <f ca="1">IF(A122="","",IF(AND(ISNUMBER('Trust - Frontsheet'!AQ123),'Trust - Frontsheet'!AQ123&gt;1),"Registered Nursing Associates Avg Night Fill rate 100%",""))</f>
        <v/>
      </c>
      <c r="L122" s="69" t="str">
        <f ca="1">IF(A122="","",IF(AND(ISNUMBER('Trust - Frontsheet'!AR123),'Trust - Frontsheet'!AR123&gt;1),"Non-Registered Nursing Associates Avg Night Fill rate &gt; 100%",""))</f>
        <v/>
      </c>
      <c r="M122" s="69" t="str">
        <f ca="1">IF(A122="","",IF(AND(ISNUMBER('Trust - Frontsheet'!AS123),'Trust - Frontsheet'!AS123&gt;1),"Registered Allied Health Professionals Avg Fill rate &gt; 100%",""))</f>
        <v/>
      </c>
      <c r="N122" s="69" t="str">
        <f ca="1">IF(A122="","",IF(AND(ISNUMBER('Trust - Frontsheet'!AT123),'Trust - Frontsheet'!AT123&gt;1),"Non-Registered Allied Health Professionals Avg Fill rate &gt; 100%",""))</f>
        <v/>
      </c>
      <c r="O122" s="69"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9"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9"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9"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9"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69" t="str">
        <f ca="1">IF('Trust - Frontsheet'!A125="","",'Trust - Frontsheet'!A125)</f>
        <v/>
      </c>
      <c r="B123" s="69" t="str">
        <f ca="1">IF('Trust - Frontsheet'!A125="","",'Trust - Frontsheet'!D125)</f>
        <v/>
      </c>
      <c r="C123" s="69" t="str">
        <f ca="1">IF(VLOOKUP(A123,'Trust - Frontsheet'!$A$16:$AC$215,5,0)="","",VLOOKUP(A123,'Trust - Frontsheet'!$A$16:$AC$216,5,0))</f>
        <v/>
      </c>
      <c r="D123" s="69" t="str">
        <f ca="1">IF(VLOOKUP(A123,'Trust - Frontsheet'!$A$16:$AC$215,6,0)="","",VLOOKUP(A123,'Trust - Frontsheet'!$A$16:$AC$216,6,0))</f>
        <v/>
      </c>
      <c r="E123" s="69" t="str">
        <f ca="1">IF(A123="","",IF(AND('Trust - Frontsheet'!AK124&gt;1,ISNUMBER('Trust - Frontsheet'!AK124)),"Registered Nurses/Midwives Avg Day Fill rate &gt; 100%",""))</f>
        <v/>
      </c>
      <c r="F123" s="69" t="str">
        <f ca="1">IF(A123="","",IF(AND(ISNUMBER('Trust - Frontsheet'!AL124),'Trust - Frontsheet'!AL124&gt;1),"Non-Registered Nurses/Midwives Avg Day Fill rate &gt; 100%",""))</f>
        <v/>
      </c>
      <c r="G123" s="69" t="str">
        <f ca="1">IF(A123="","",IF(AND(ISNUMBER('Trust - Frontsheet'!AM124),'Trust - Frontsheet'!AM124&gt;1),"Registered Nursing Associates Day Fill rate &gt; 100%",""))</f>
        <v/>
      </c>
      <c r="H123" s="69" t="str">
        <f ca="1">IF(A123="","",IF(AND(ISNUMBER('Trust - Frontsheet'!AN124),'Trust - Frontsheet'!AN124&gt;1),"Non-Registered Nursing Associates Day Fill rate &gt; 100%",""))</f>
        <v/>
      </c>
      <c r="I123" s="69" t="str">
        <f ca="1">IF(A123="","",IF(AND(ISNUMBER('Trust - Frontsheet'!AO124),'Trust - Frontsheet'!AO124&gt;1),"Registered Nurses/Midwives Avg Night Fill rate &gt; 100%",""))</f>
        <v/>
      </c>
      <c r="J123" s="69" t="str">
        <f ca="1">IF(A123="","",IF(AND(ISNUMBER('Trust - Frontsheet'!AP124),'Trust - Frontsheet'!AP124&gt;1),"Non-Registered Nurses/Midwives Avg Night Fill rate &gt;100%",""))</f>
        <v/>
      </c>
      <c r="K123" s="69" t="str">
        <f ca="1">IF(A123="","",IF(AND(ISNUMBER('Trust - Frontsheet'!AQ124),'Trust - Frontsheet'!AQ124&gt;1),"Registered Nursing Associates Avg Night Fill rate 100%",""))</f>
        <v/>
      </c>
      <c r="L123" s="69" t="str">
        <f ca="1">IF(A123="","",IF(AND(ISNUMBER('Trust - Frontsheet'!AR124),'Trust - Frontsheet'!AR124&gt;1),"Non-Registered Nursing Associates Avg Night Fill rate &gt; 100%",""))</f>
        <v/>
      </c>
      <c r="M123" s="69" t="str">
        <f ca="1">IF(A123="","",IF(AND(ISNUMBER('Trust - Frontsheet'!AS124),'Trust - Frontsheet'!AS124&gt;1),"Registered Allied Health Professionals Avg Fill rate &gt; 100%",""))</f>
        <v/>
      </c>
      <c r="N123" s="69" t="str">
        <f ca="1">IF(A123="","",IF(AND(ISNUMBER('Trust - Frontsheet'!AT124),'Trust - Frontsheet'!AT124&gt;1),"Non-Registered Allied Health Professionals Avg Fill rate &gt; 100%",""))</f>
        <v/>
      </c>
      <c r="O123" s="69"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9"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9"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9"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9"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69" t="str">
        <f ca="1">IF('Trust - Frontsheet'!A126="","",'Trust - Frontsheet'!A126)</f>
        <v/>
      </c>
      <c r="B124" s="69" t="str">
        <f ca="1">IF('Trust - Frontsheet'!A126="","",'Trust - Frontsheet'!D126)</f>
        <v/>
      </c>
      <c r="C124" s="69" t="str">
        <f ca="1">IF(VLOOKUP(A124,'Trust - Frontsheet'!$A$16:$AC$215,5,0)="","",VLOOKUP(A124,'Trust - Frontsheet'!$A$16:$AC$216,5,0))</f>
        <v/>
      </c>
      <c r="D124" s="69" t="str">
        <f ca="1">IF(VLOOKUP(A124,'Trust - Frontsheet'!$A$16:$AC$215,6,0)="","",VLOOKUP(A124,'Trust - Frontsheet'!$A$16:$AC$216,6,0))</f>
        <v/>
      </c>
      <c r="E124" s="69" t="str">
        <f ca="1">IF(A124="","",IF(AND('Trust - Frontsheet'!AK125&gt;1,ISNUMBER('Trust - Frontsheet'!AK125)),"Registered Nurses/Midwives Avg Day Fill rate &gt; 100%",""))</f>
        <v/>
      </c>
      <c r="F124" s="69" t="str">
        <f ca="1">IF(A124="","",IF(AND(ISNUMBER('Trust - Frontsheet'!AL125),'Trust - Frontsheet'!AL125&gt;1),"Non-Registered Nurses/Midwives Avg Day Fill rate &gt; 100%",""))</f>
        <v/>
      </c>
      <c r="G124" s="69" t="str">
        <f ca="1">IF(A124="","",IF(AND(ISNUMBER('Trust - Frontsheet'!AM125),'Trust - Frontsheet'!AM125&gt;1),"Registered Nursing Associates Day Fill rate &gt; 100%",""))</f>
        <v/>
      </c>
      <c r="H124" s="69" t="str">
        <f ca="1">IF(A124="","",IF(AND(ISNUMBER('Trust - Frontsheet'!AN125),'Trust - Frontsheet'!AN125&gt;1),"Non-Registered Nursing Associates Day Fill rate &gt; 100%",""))</f>
        <v/>
      </c>
      <c r="I124" s="69" t="str">
        <f ca="1">IF(A124="","",IF(AND(ISNUMBER('Trust - Frontsheet'!AO125),'Trust - Frontsheet'!AO125&gt;1),"Registered Nurses/Midwives Avg Night Fill rate &gt; 100%",""))</f>
        <v/>
      </c>
      <c r="J124" s="69" t="str">
        <f ca="1">IF(A124="","",IF(AND(ISNUMBER('Trust - Frontsheet'!AP125),'Trust - Frontsheet'!AP125&gt;1),"Non-Registered Nurses/Midwives Avg Night Fill rate &gt;100%",""))</f>
        <v/>
      </c>
      <c r="K124" s="69" t="str">
        <f ca="1">IF(A124="","",IF(AND(ISNUMBER('Trust - Frontsheet'!AQ125),'Trust - Frontsheet'!AQ125&gt;1),"Registered Nursing Associates Avg Night Fill rate 100%",""))</f>
        <v/>
      </c>
      <c r="L124" s="69" t="str">
        <f ca="1">IF(A124="","",IF(AND(ISNUMBER('Trust - Frontsheet'!AR125),'Trust - Frontsheet'!AR125&gt;1),"Non-Registered Nursing Associates Avg Night Fill rate &gt; 100%",""))</f>
        <v/>
      </c>
      <c r="M124" s="69" t="str">
        <f ca="1">IF(A124="","",IF(AND(ISNUMBER('Trust - Frontsheet'!AS125),'Trust - Frontsheet'!AS125&gt;1),"Registered Allied Health Professionals Avg Fill rate &gt; 100%",""))</f>
        <v/>
      </c>
      <c r="N124" s="69" t="str">
        <f ca="1">IF(A124="","",IF(AND(ISNUMBER('Trust - Frontsheet'!AT125),'Trust - Frontsheet'!AT125&gt;1),"Non-Registered Allied Health Professionals Avg Fill rate &gt; 100%",""))</f>
        <v/>
      </c>
      <c r="O124" s="69"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9"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9"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9"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9"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69" t="str">
        <f ca="1">IF('Trust - Frontsheet'!A127="","",'Trust - Frontsheet'!A127)</f>
        <v/>
      </c>
      <c r="B125" s="69" t="str">
        <f ca="1">IF('Trust - Frontsheet'!A127="","",'Trust - Frontsheet'!D127)</f>
        <v/>
      </c>
      <c r="C125" s="69" t="str">
        <f ca="1">IF(VLOOKUP(A125,'Trust - Frontsheet'!$A$16:$AC$215,5,0)="","",VLOOKUP(A125,'Trust - Frontsheet'!$A$16:$AC$216,5,0))</f>
        <v/>
      </c>
      <c r="D125" s="69" t="str">
        <f ca="1">IF(VLOOKUP(A125,'Trust - Frontsheet'!$A$16:$AC$215,6,0)="","",VLOOKUP(A125,'Trust - Frontsheet'!$A$16:$AC$216,6,0))</f>
        <v/>
      </c>
      <c r="E125" s="69" t="str">
        <f ca="1">IF(A125="","",IF(AND('Trust - Frontsheet'!AK126&gt;1,ISNUMBER('Trust - Frontsheet'!AK126)),"Registered Nurses/Midwives Avg Day Fill rate &gt; 100%",""))</f>
        <v/>
      </c>
      <c r="F125" s="69" t="str">
        <f ca="1">IF(A125="","",IF(AND(ISNUMBER('Trust - Frontsheet'!AL126),'Trust - Frontsheet'!AL126&gt;1),"Non-Registered Nurses/Midwives Avg Day Fill rate &gt; 100%",""))</f>
        <v/>
      </c>
      <c r="G125" s="69" t="str">
        <f ca="1">IF(A125="","",IF(AND(ISNUMBER('Trust - Frontsheet'!AM126),'Trust - Frontsheet'!AM126&gt;1),"Registered Nursing Associates Day Fill rate &gt; 100%",""))</f>
        <v/>
      </c>
      <c r="H125" s="69" t="str">
        <f ca="1">IF(A125="","",IF(AND(ISNUMBER('Trust - Frontsheet'!AN126),'Trust - Frontsheet'!AN126&gt;1),"Non-Registered Nursing Associates Day Fill rate &gt; 100%",""))</f>
        <v/>
      </c>
      <c r="I125" s="69" t="str">
        <f ca="1">IF(A125="","",IF(AND(ISNUMBER('Trust - Frontsheet'!AO126),'Trust - Frontsheet'!AO126&gt;1),"Registered Nurses/Midwives Avg Night Fill rate &gt; 100%",""))</f>
        <v/>
      </c>
      <c r="J125" s="69" t="str">
        <f ca="1">IF(A125="","",IF(AND(ISNUMBER('Trust - Frontsheet'!AP126),'Trust - Frontsheet'!AP126&gt;1),"Non-Registered Nurses/Midwives Avg Night Fill rate &gt;100%",""))</f>
        <v/>
      </c>
      <c r="K125" s="69" t="str">
        <f ca="1">IF(A125="","",IF(AND(ISNUMBER('Trust - Frontsheet'!AQ126),'Trust - Frontsheet'!AQ126&gt;1),"Registered Nursing Associates Avg Night Fill rate 100%",""))</f>
        <v/>
      </c>
      <c r="L125" s="69" t="str">
        <f ca="1">IF(A125="","",IF(AND(ISNUMBER('Trust - Frontsheet'!AR126),'Trust - Frontsheet'!AR126&gt;1),"Non-Registered Nursing Associates Avg Night Fill rate &gt; 100%",""))</f>
        <v/>
      </c>
      <c r="M125" s="69" t="str">
        <f ca="1">IF(A125="","",IF(AND(ISNUMBER('Trust - Frontsheet'!AS126),'Trust - Frontsheet'!AS126&gt;1),"Registered Allied Health Professionals Avg Fill rate &gt; 100%",""))</f>
        <v/>
      </c>
      <c r="N125" s="69" t="str">
        <f ca="1">IF(A125="","",IF(AND(ISNUMBER('Trust - Frontsheet'!AT126),'Trust - Frontsheet'!AT126&gt;1),"Non-Registered Allied Health Professionals Avg Fill rate &gt; 100%",""))</f>
        <v/>
      </c>
      <c r="O125" s="69"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9"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9"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9"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9"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69" t="str">
        <f ca="1">IF('Trust - Frontsheet'!A128="","",'Trust - Frontsheet'!A128)</f>
        <v/>
      </c>
      <c r="B126" s="69" t="str">
        <f ca="1">IF('Trust - Frontsheet'!A128="","",'Trust - Frontsheet'!D128)</f>
        <v/>
      </c>
      <c r="C126" s="69" t="str">
        <f ca="1">IF(VLOOKUP(A126,'Trust - Frontsheet'!$A$16:$AC$215,5,0)="","",VLOOKUP(A126,'Trust - Frontsheet'!$A$16:$AC$216,5,0))</f>
        <v/>
      </c>
      <c r="D126" s="69" t="str">
        <f ca="1">IF(VLOOKUP(A126,'Trust - Frontsheet'!$A$16:$AC$215,6,0)="","",VLOOKUP(A126,'Trust - Frontsheet'!$A$16:$AC$216,6,0))</f>
        <v/>
      </c>
      <c r="E126" s="69" t="str">
        <f ca="1">IF(A126="","",IF(AND('Trust - Frontsheet'!AK127&gt;1,ISNUMBER('Trust - Frontsheet'!AK127)),"Registered Nurses/Midwives Avg Day Fill rate &gt; 100%",""))</f>
        <v/>
      </c>
      <c r="F126" s="69" t="str">
        <f ca="1">IF(A126="","",IF(AND(ISNUMBER('Trust - Frontsheet'!AL127),'Trust - Frontsheet'!AL127&gt;1),"Non-Registered Nurses/Midwives Avg Day Fill rate &gt; 100%",""))</f>
        <v/>
      </c>
      <c r="G126" s="69" t="str">
        <f ca="1">IF(A126="","",IF(AND(ISNUMBER('Trust - Frontsheet'!AM127),'Trust - Frontsheet'!AM127&gt;1),"Registered Nursing Associates Day Fill rate &gt; 100%",""))</f>
        <v/>
      </c>
      <c r="H126" s="69" t="str">
        <f ca="1">IF(A126="","",IF(AND(ISNUMBER('Trust - Frontsheet'!AN127),'Trust - Frontsheet'!AN127&gt;1),"Non-Registered Nursing Associates Day Fill rate &gt; 100%",""))</f>
        <v/>
      </c>
      <c r="I126" s="69" t="str">
        <f ca="1">IF(A126="","",IF(AND(ISNUMBER('Trust - Frontsheet'!AO127),'Trust - Frontsheet'!AO127&gt;1),"Registered Nurses/Midwives Avg Night Fill rate &gt; 100%",""))</f>
        <v/>
      </c>
      <c r="J126" s="69" t="str">
        <f ca="1">IF(A126="","",IF(AND(ISNUMBER('Trust - Frontsheet'!AP127),'Trust - Frontsheet'!AP127&gt;1),"Non-Registered Nurses/Midwives Avg Night Fill rate &gt;100%",""))</f>
        <v/>
      </c>
      <c r="K126" s="69" t="str">
        <f ca="1">IF(A126="","",IF(AND(ISNUMBER('Trust - Frontsheet'!AQ127),'Trust - Frontsheet'!AQ127&gt;1),"Registered Nursing Associates Avg Night Fill rate 100%",""))</f>
        <v/>
      </c>
      <c r="L126" s="69" t="str">
        <f ca="1">IF(A126="","",IF(AND(ISNUMBER('Trust - Frontsheet'!AR127),'Trust - Frontsheet'!AR127&gt;1),"Non-Registered Nursing Associates Avg Night Fill rate &gt; 100%",""))</f>
        <v/>
      </c>
      <c r="M126" s="69" t="str">
        <f ca="1">IF(A126="","",IF(AND(ISNUMBER('Trust - Frontsheet'!AS127),'Trust - Frontsheet'!AS127&gt;1),"Registered Allied Health Professionals Avg Fill rate &gt; 100%",""))</f>
        <v/>
      </c>
      <c r="N126" s="69" t="str">
        <f ca="1">IF(A126="","",IF(AND(ISNUMBER('Trust - Frontsheet'!AT127),'Trust - Frontsheet'!AT127&gt;1),"Non-Registered Allied Health Professionals Avg Fill rate &gt; 100%",""))</f>
        <v/>
      </c>
      <c r="O126" s="69"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9"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9"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9"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9"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69" t="str">
        <f ca="1">IF('Trust - Frontsheet'!A129="","",'Trust - Frontsheet'!A129)</f>
        <v/>
      </c>
      <c r="B127" s="69" t="str">
        <f ca="1">IF('Trust - Frontsheet'!A129="","",'Trust - Frontsheet'!D129)</f>
        <v/>
      </c>
      <c r="C127" s="69" t="str">
        <f ca="1">IF(VLOOKUP(A127,'Trust - Frontsheet'!$A$16:$AC$215,5,0)="","",VLOOKUP(A127,'Trust - Frontsheet'!$A$16:$AC$216,5,0))</f>
        <v/>
      </c>
      <c r="D127" s="69" t="str">
        <f ca="1">IF(VLOOKUP(A127,'Trust - Frontsheet'!$A$16:$AC$215,6,0)="","",VLOOKUP(A127,'Trust - Frontsheet'!$A$16:$AC$216,6,0))</f>
        <v/>
      </c>
      <c r="E127" s="69" t="str">
        <f ca="1">IF(A127="","",IF(AND('Trust - Frontsheet'!AK128&gt;1,ISNUMBER('Trust - Frontsheet'!AK128)),"Registered Nurses/Midwives Avg Day Fill rate &gt; 100%",""))</f>
        <v/>
      </c>
      <c r="F127" s="69" t="str">
        <f ca="1">IF(A127="","",IF(AND(ISNUMBER('Trust - Frontsheet'!AL128),'Trust - Frontsheet'!AL128&gt;1),"Non-Registered Nurses/Midwives Avg Day Fill rate &gt; 100%",""))</f>
        <v/>
      </c>
      <c r="G127" s="69" t="str">
        <f ca="1">IF(A127="","",IF(AND(ISNUMBER('Trust - Frontsheet'!AM128),'Trust - Frontsheet'!AM128&gt;1),"Registered Nursing Associates Day Fill rate &gt; 100%",""))</f>
        <v/>
      </c>
      <c r="H127" s="69" t="str">
        <f ca="1">IF(A127="","",IF(AND(ISNUMBER('Trust - Frontsheet'!AN128),'Trust - Frontsheet'!AN128&gt;1),"Non-Registered Nursing Associates Day Fill rate &gt; 100%",""))</f>
        <v/>
      </c>
      <c r="I127" s="69" t="str">
        <f ca="1">IF(A127="","",IF(AND(ISNUMBER('Trust - Frontsheet'!AO128),'Trust - Frontsheet'!AO128&gt;1),"Registered Nurses/Midwives Avg Night Fill rate &gt; 100%",""))</f>
        <v/>
      </c>
      <c r="J127" s="69" t="str">
        <f ca="1">IF(A127="","",IF(AND(ISNUMBER('Trust - Frontsheet'!AP128),'Trust - Frontsheet'!AP128&gt;1),"Non-Registered Nurses/Midwives Avg Night Fill rate &gt;100%",""))</f>
        <v/>
      </c>
      <c r="K127" s="69" t="str">
        <f ca="1">IF(A127="","",IF(AND(ISNUMBER('Trust - Frontsheet'!AQ128),'Trust - Frontsheet'!AQ128&gt;1),"Registered Nursing Associates Avg Night Fill rate 100%",""))</f>
        <v/>
      </c>
      <c r="L127" s="69" t="str">
        <f ca="1">IF(A127="","",IF(AND(ISNUMBER('Trust - Frontsheet'!AR128),'Trust - Frontsheet'!AR128&gt;1),"Non-Registered Nursing Associates Avg Night Fill rate &gt; 100%",""))</f>
        <v/>
      </c>
      <c r="M127" s="69" t="str">
        <f ca="1">IF(A127="","",IF(AND(ISNUMBER('Trust - Frontsheet'!AS128),'Trust - Frontsheet'!AS128&gt;1),"Registered Allied Health Professionals Avg Fill rate &gt; 100%",""))</f>
        <v/>
      </c>
      <c r="N127" s="69" t="str">
        <f ca="1">IF(A127="","",IF(AND(ISNUMBER('Trust - Frontsheet'!AT128),'Trust - Frontsheet'!AT128&gt;1),"Non-Registered Allied Health Professionals Avg Fill rate &gt; 100%",""))</f>
        <v/>
      </c>
      <c r="O127" s="69"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9"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9"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9"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9"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69" t="str">
        <f ca="1">IF('Trust - Frontsheet'!A130="","",'Trust - Frontsheet'!A130)</f>
        <v/>
      </c>
      <c r="B128" s="69" t="str">
        <f ca="1">IF('Trust - Frontsheet'!A130="","",'Trust - Frontsheet'!D130)</f>
        <v/>
      </c>
      <c r="C128" s="69" t="str">
        <f ca="1">IF(VLOOKUP(A128,'Trust - Frontsheet'!$A$16:$AC$215,5,0)="","",VLOOKUP(A128,'Trust - Frontsheet'!$A$16:$AC$216,5,0))</f>
        <v/>
      </c>
      <c r="D128" s="69" t="str">
        <f ca="1">IF(VLOOKUP(A128,'Trust - Frontsheet'!$A$16:$AC$215,6,0)="","",VLOOKUP(A128,'Trust - Frontsheet'!$A$16:$AC$216,6,0))</f>
        <v/>
      </c>
      <c r="E128" s="69" t="str">
        <f ca="1">IF(A128="","",IF(AND('Trust - Frontsheet'!AK129&gt;1,ISNUMBER('Trust - Frontsheet'!AK129)),"Registered Nurses/Midwives Avg Day Fill rate &gt; 100%",""))</f>
        <v/>
      </c>
      <c r="F128" s="69" t="str">
        <f ca="1">IF(A128="","",IF(AND(ISNUMBER('Trust - Frontsheet'!AL129),'Trust - Frontsheet'!AL129&gt;1),"Non-Registered Nurses/Midwives Avg Day Fill rate &gt; 100%",""))</f>
        <v/>
      </c>
      <c r="G128" s="69" t="str">
        <f ca="1">IF(A128="","",IF(AND(ISNUMBER('Trust - Frontsheet'!AM129),'Trust - Frontsheet'!AM129&gt;1),"Registered Nursing Associates Day Fill rate &gt; 100%",""))</f>
        <v/>
      </c>
      <c r="H128" s="69" t="str">
        <f ca="1">IF(A128="","",IF(AND(ISNUMBER('Trust - Frontsheet'!AN129),'Trust - Frontsheet'!AN129&gt;1),"Non-Registered Nursing Associates Day Fill rate &gt; 100%",""))</f>
        <v/>
      </c>
      <c r="I128" s="69" t="str">
        <f ca="1">IF(A128="","",IF(AND(ISNUMBER('Trust - Frontsheet'!AO129),'Trust - Frontsheet'!AO129&gt;1),"Registered Nurses/Midwives Avg Night Fill rate &gt; 100%",""))</f>
        <v/>
      </c>
      <c r="J128" s="69" t="str">
        <f ca="1">IF(A128="","",IF(AND(ISNUMBER('Trust - Frontsheet'!AP129),'Trust - Frontsheet'!AP129&gt;1),"Non-Registered Nurses/Midwives Avg Night Fill rate &gt;100%",""))</f>
        <v/>
      </c>
      <c r="K128" s="69" t="str">
        <f ca="1">IF(A128="","",IF(AND(ISNUMBER('Trust - Frontsheet'!AQ129),'Trust - Frontsheet'!AQ129&gt;1),"Registered Nursing Associates Avg Night Fill rate 100%",""))</f>
        <v/>
      </c>
      <c r="L128" s="69" t="str">
        <f ca="1">IF(A128="","",IF(AND(ISNUMBER('Trust - Frontsheet'!AR129),'Trust - Frontsheet'!AR129&gt;1),"Non-Registered Nursing Associates Avg Night Fill rate &gt; 100%",""))</f>
        <v/>
      </c>
      <c r="M128" s="69" t="str">
        <f ca="1">IF(A128="","",IF(AND(ISNUMBER('Trust - Frontsheet'!AS129),'Trust - Frontsheet'!AS129&gt;1),"Registered Allied Health Professionals Avg Fill rate &gt; 100%",""))</f>
        <v/>
      </c>
      <c r="N128" s="69" t="str">
        <f ca="1">IF(A128="","",IF(AND(ISNUMBER('Trust - Frontsheet'!AT129),'Trust - Frontsheet'!AT129&gt;1),"Non-Registered Allied Health Professionals Avg Fill rate &gt; 100%",""))</f>
        <v/>
      </c>
      <c r="O128" s="69"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9"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9"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9"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9"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69" t="str">
        <f ca="1">IF('Trust - Frontsheet'!A131="","",'Trust - Frontsheet'!A131)</f>
        <v/>
      </c>
      <c r="B129" s="69" t="str">
        <f ca="1">IF('Trust - Frontsheet'!A131="","",'Trust - Frontsheet'!D131)</f>
        <v/>
      </c>
      <c r="C129" s="69" t="str">
        <f ca="1">IF(VLOOKUP(A129,'Trust - Frontsheet'!$A$16:$AC$215,5,0)="","",VLOOKUP(A129,'Trust - Frontsheet'!$A$16:$AC$216,5,0))</f>
        <v/>
      </c>
      <c r="D129" s="69" t="str">
        <f ca="1">IF(VLOOKUP(A129,'Trust - Frontsheet'!$A$16:$AC$215,6,0)="","",VLOOKUP(A129,'Trust - Frontsheet'!$A$16:$AC$216,6,0))</f>
        <v/>
      </c>
      <c r="E129" s="69" t="str">
        <f ca="1">IF(A129="","",IF(AND('Trust - Frontsheet'!AK130&gt;1,ISNUMBER('Trust - Frontsheet'!AK130)),"Registered Nurses/Midwives Avg Day Fill rate &gt; 100%",""))</f>
        <v/>
      </c>
      <c r="F129" s="69" t="str">
        <f ca="1">IF(A129="","",IF(AND(ISNUMBER('Trust - Frontsheet'!AL130),'Trust - Frontsheet'!AL130&gt;1),"Non-Registered Nurses/Midwives Avg Day Fill rate &gt; 100%",""))</f>
        <v/>
      </c>
      <c r="G129" s="69" t="str">
        <f ca="1">IF(A129="","",IF(AND(ISNUMBER('Trust - Frontsheet'!AM130),'Trust - Frontsheet'!AM130&gt;1),"Registered Nursing Associates Day Fill rate &gt; 100%",""))</f>
        <v/>
      </c>
      <c r="H129" s="69" t="str">
        <f ca="1">IF(A129="","",IF(AND(ISNUMBER('Trust - Frontsheet'!AN130),'Trust - Frontsheet'!AN130&gt;1),"Non-Registered Nursing Associates Day Fill rate &gt; 100%",""))</f>
        <v/>
      </c>
      <c r="I129" s="69" t="str">
        <f ca="1">IF(A129="","",IF(AND(ISNUMBER('Trust - Frontsheet'!AO130),'Trust - Frontsheet'!AO130&gt;1),"Registered Nurses/Midwives Avg Night Fill rate &gt; 100%",""))</f>
        <v/>
      </c>
      <c r="J129" s="69" t="str">
        <f ca="1">IF(A129="","",IF(AND(ISNUMBER('Trust - Frontsheet'!AP130),'Trust - Frontsheet'!AP130&gt;1),"Non-Registered Nurses/Midwives Avg Night Fill rate &gt;100%",""))</f>
        <v/>
      </c>
      <c r="K129" s="69" t="str">
        <f ca="1">IF(A129="","",IF(AND(ISNUMBER('Trust - Frontsheet'!AQ130),'Trust - Frontsheet'!AQ130&gt;1),"Registered Nursing Associates Avg Night Fill rate 100%",""))</f>
        <v/>
      </c>
      <c r="L129" s="69" t="str">
        <f ca="1">IF(A129="","",IF(AND(ISNUMBER('Trust - Frontsheet'!AR130),'Trust - Frontsheet'!AR130&gt;1),"Non-Registered Nursing Associates Avg Night Fill rate &gt; 100%",""))</f>
        <v/>
      </c>
      <c r="M129" s="69" t="str">
        <f ca="1">IF(A129="","",IF(AND(ISNUMBER('Trust - Frontsheet'!AS130),'Trust - Frontsheet'!AS130&gt;1),"Registered Allied Health Professionals Avg Fill rate &gt; 100%",""))</f>
        <v/>
      </c>
      <c r="N129" s="69" t="str">
        <f ca="1">IF(A129="","",IF(AND(ISNUMBER('Trust - Frontsheet'!AT130),'Trust - Frontsheet'!AT130&gt;1),"Non-Registered Allied Health Professionals Avg Fill rate &gt; 100%",""))</f>
        <v/>
      </c>
      <c r="O129" s="69"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9"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9"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9"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9"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69" t="str">
        <f ca="1">IF('Trust - Frontsheet'!A132="","",'Trust - Frontsheet'!A132)</f>
        <v/>
      </c>
      <c r="B130" s="69" t="str">
        <f ca="1">IF('Trust - Frontsheet'!A132="","",'Trust - Frontsheet'!D132)</f>
        <v/>
      </c>
      <c r="C130" s="69" t="str">
        <f ca="1">IF(VLOOKUP(A130,'Trust - Frontsheet'!$A$16:$AC$215,5,0)="","",VLOOKUP(A130,'Trust - Frontsheet'!$A$16:$AC$216,5,0))</f>
        <v/>
      </c>
      <c r="D130" s="69" t="str">
        <f ca="1">IF(VLOOKUP(A130,'Trust - Frontsheet'!$A$16:$AC$215,6,0)="","",VLOOKUP(A130,'Trust - Frontsheet'!$A$16:$AC$216,6,0))</f>
        <v/>
      </c>
      <c r="E130" s="69" t="str">
        <f ca="1">IF(A130="","",IF(AND('Trust - Frontsheet'!AK131&gt;1,ISNUMBER('Trust - Frontsheet'!AK131)),"Registered Nurses/Midwives Avg Day Fill rate &gt; 100%",""))</f>
        <v/>
      </c>
      <c r="F130" s="69" t="str">
        <f ca="1">IF(A130="","",IF(AND(ISNUMBER('Trust - Frontsheet'!AL131),'Trust - Frontsheet'!AL131&gt;1),"Non-Registered Nurses/Midwives Avg Day Fill rate &gt; 100%",""))</f>
        <v/>
      </c>
      <c r="G130" s="69" t="str">
        <f ca="1">IF(A130="","",IF(AND(ISNUMBER('Trust - Frontsheet'!AM131),'Trust - Frontsheet'!AM131&gt;1),"Registered Nursing Associates Day Fill rate &gt; 100%",""))</f>
        <v/>
      </c>
      <c r="H130" s="69" t="str">
        <f ca="1">IF(A130="","",IF(AND(ISNUMBER('Trust - Frontsheet'!AN131),'Trust - Frontsheet'!AN131&gt;1),"Non-Registered Nursing Associates Day Fill rate &gt; 100%",""))</f>
        <v/>
      </c>
      <c r="I130" s="69" t="str">
        <f ca="1">IF(A130="","",IF(AND(ISNUMBER('Trust - Frontsheet'!AO131),'Trust - Frontsheet'!AO131&gt;1),"Registered Nurses/Midwives Avg Night Fill rate &gt; 100%",""))</f>
        <v/>
      </c>
      <c r="J130" s="69" t="str">
        <f ca="1">IF(A130="","",IF(AND(ISNUMBER('Trust - Frontsheet'!AP131),'Trust - Frontsheet'!AP131&gt;1),"Non-Registered Nurses/Midwives Avg Night Fill rate &gt;100%",""))</f>
        <v/>
      </c>
      <c r="K130" s="69" t="str">
        <f ca="1">IF(A130="","",IF(AND(ISNUMBER('Trust - Frontsheet'!AQ131),'Trust - Frontsheet'!AQ131&gt;1),"Registered Nursing Associates Avg Night Fill rate 100%",""))</f>
        <v/>
      </c>
      <c r="L130" s="69" t="str">
        <f ca="1">IF(A130="","",IF(AND(ISNUMBER('Trust - Frontsheet'!AR131),'Trust - Frontsheet'!AR131&gt;1),"Non-Registered Nursing Associates Avg Night Fill rate &gt; 100%",""))</f>
        <v/>
      </c>
      <c r="M130" s="69" t="str">
        <f ca="1">IF(A130="","",IF(AND(ISNUMBER('Trust - Frontsheet'!AS131),'Trust - Frontsheet'!AS131&gt;1),"Registered Allied Health Professionals Avg Fill rate &gt; 100%",""))</f>
        <v/>
      </c>
      <c r="N130" s="69" t="str">
        <f ca="1">IF(A130="","",IF(AND(ISNUMBER('Trust - Frontsheet'!AT131),'Trust - Frontsheet'!AT131&gt;1),"Non-Registered Allied Health Professionals Avg Fill rate &gt; 100%",""))</f>
        <v/>
      </c>
      <c r="O130" s="69"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9"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9"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9"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9"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69" t="str">
        <f ca="1">IF('Trust - Frontsheet'!A133="","",'Trust - Frontsheet'!A133)</f>
        <v/>
      </c>
      <c r="B131" s="69" t="str">
        <f ca="1">IF('Trust - Frontsheet'!A133="","",'Trust - Frontsheet'!D133)</f>
        <v/>
      </c>
      <c r="C131" s="69" t="str">
        <f ca="1">IF(VLOOKUP(A131,'Trust - Frontsheet'!$A$16:$AC$215,5,0)="","",VLOOKUP(A131,'Trust - Frontsheet'!$A$16:$AC$216,5,0))</f>
        <v/>
      </c>
      <c r="D131" s="69" t="str">
        <f ca="1">IF(VLOOKUP(A131,'Trust - Frontsheet'!$A$16:$AC$215,6,0)="","",VLOOKUP(A131,'Trust - Frontsheet'!$A$16:$AC$216,6,0))</f>
        <v/>
      </c>
      <c r="E131" s="69" t="str">
        <f ca="1">IF(A131="","",IF(AND('Trust - Frontsheet'!AK132&gt;1,ISNUMBER('Trust - Frontsheet'!AK132)),"Registered Nurses/Midwives Avg Day Fill rate &gt; 100%",""))</f>
        <v/>
      </c>
      <c r="F131" s="69" t="str">
        <f ca="1">IF(A131="","",IF(AND(ISNUMBER('Trust - Frontsheet'!AL132),'Trust - Frontsheet'!AL132&gt;1),"Non-Registered Nurses/Midwives Avg Day Fill rate &gt; 100%",""))</f>
        <v/>
      </c>
      <c r="G131" s="69" t="str">
        <f ca="1">IF(A131="","",IF(AND(ISNUMBER('Trust - Frontsheet'!AM132),'Trust - Frontsheet'!AM132&gt;1),"Registered Nursing Associates Day Fill rate &gt; 100%",""))</f>
        <v/>
      </c>
      <c r="H131" s="69" t="str">
        <f ca="1">IF(A131="","",IF(AND(ISNUMBER('Trust - Frontsheet'!AN132),'Trust - Frontsheet'!AN132&gt;1),"Non-Registered Nursing Associates Day Fill rate &gt; 100%",""))</f>
        <v/>
      </c>
      <c r="I131" s="69" t="str">
        <f ca="1">IF(A131="","",IF(AND(ISNUMBER('Trust - Frontsheet'!AO132),'Trust - Frontsheet'!AO132&gt;1),"Registered Nurses/Midwives Avg Night Fill rate &gt; 100%",""))</f>
        <v/>
      </c>
      <c r="J131" s="69" t="str">
        <f ca="1">IF(A131="","",IF(AND(ISNUMBER('Trust - Frontsheet'!AP132),'Trust - Frontsheet'!AP132&gt;1),"Non-Registered Nurses/Midwives Avg Night Fill rate &gt;100%",""))</f>
        <v/>
      </c>
      <c r="K131" s="69" t="str">
        <f ca="1">IF(A131="","",IF(AND(ISNUMBER('Trust - Frontsheet'!AQ132),'Trust - Frontsheet'!AQ132&gt;1),"Registered Nursing Associates Avg Night Fill rate 100%",""))</f>
        <v/>
      </c>
      <c r="L131" s="69" t="str">
        <f ca="1">IF(A131="","",IF(AND(ISNUMBER('Trust - Frontsheet'!AR132),'Trust - Frontsheet'!AR132&gt;1),"Non-Registered Nursing Associates Avg Night Fill rate &gt; 100%",""))</f>
        <v/>
      </c>
      <c r="M131" s="69" t="str">
        <f ca="1">IF(A131="","",IF(AND(ISNUMBER('Trust - Frontsheet'!AS132),'Trust - Frontsheet'!AS132&gt;1),"Registered Allied Health Professionals Avg Fill rate &gt; 100%",""))</f>
        <v/>
      </c>
      <c r="N131" s="69" t="str">
        <f ca="1">IF(A131="","",IF(AND(ISNUMBER('Trust - Frontsheet'!AT132),'Trust - Frontsheet'!AT132&gt;1),"Non-Registered Allied Health Professionals Avg Fill rate &gt; 100%",""))</f>
        <v/>
      </c>
      <c r="O131" s="69"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9"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9"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9"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9"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69" t="str">
        <f ca="1">IF('Trust - Frontsheet'!A134="","",'Trust - Frontsheet'!A134)</f>
        <v/>
      </c>
      <c r="B132" s="69" t="str">
        <f ca="1">IF('Trust - Frontsheet'!A134="","",'Trust - Frontsheet'!D134)</f>
        <v/>
      </c>
      <c r="C132" s="69" t="str">
        <f ca="1">IF(VLOOKUP(A132,'Trust - Frontsheet'!$A$16:$AC$215,5,0)="","",VLOOKUP(A132,'Trust - Frontsheet'!$A$16:$AC$216,5,0))</f>
        <v/>
      </c>
      <c r="D132" s="69" t="str">
        <f ca="1">IF(VLOOKUP(A132,'Trust - Frontsheet'!$A$16:$AC$215,6,0)="","",VLOOKUP(A132,'Trust - Frontsheet'!$A$16:$AC$216,6,0))</f>
        <v/>
      </c>
      <c r="E132" s="69" t="str">
        <f ca="1">IF(A132="","",IF(AND('Trust - Frontsheet'!AK133&gt;1,ISNUMBER('Trust - Frontsheet'!AK133)),"Registered Nurses/Midwives Avg Day Fill rate &gt; 100%",""))</f>
        <v/>
      </c>
      <c r="F132" s="69" t="str">
        <f ca="1">IF(A132="","",IF(AND(ISNUMBER('Trust - Frontsheet'!AL133),'Trust - Frontsheet'!AL133&gt;1),"Non-Registered Nurses/Midwives Avg Day Fill rate &gt; 100%",""))</f>
        <v/>
      </c>
      <c r="G132" s="69" t="str">
        <f ca="1">IF(A132="","",IF(AND(ISNUMBER('Trust - Frontsheet'!AM133),'Trust - Frontsheet'!AM133&gt;1),"Registered Nursing Associates Day Fill rate &gt; 100%",""))</f>
        <v/>
      </c>
      <c r="H132" s="69" t="str">
        <f ca="1">IF(A132="","",IF(AND(ISNUMBER('Trust - Frontsheet'!AN133),'Trust - Frontsheet'!AN133&gt;1),"Non-Registered Nursing Associates Day Fill rate &gt; 100%",""))</f>
        <v/>
      </c>
      <c r="I132" s="69" t="str">
        <f ca="1">IF(A132="","",IF(AND(ISNUMBER('Trust - Frontsheet'!AO133),'Trust - Frontsheet'!AO133&gt;1),"Registered Nurses/Midwives Avg Night Fill rate &gt; 100%",""))</f>
        <v/>
      </c>
      <c r="J132" s="69" t="str">
        <f ca="1">IF(A132="","",IF(AND(ISNUMBER('Trust - Frontsheet'!AP133),'Trust - Frontsheet'!AP133&gt;1),"Non-Registered Nurses/Midwives Avg Night Fill rate &gt;100%",""))</f>
        <v/>
      </c>
      <c r="K132" s="69" t="str">
        <f ca="1">IF(A132="","",IF(AND(ISNUMBER('Trust - Frontsheet'!AQ133),'Trust - Frontsheet'!AQ133&gt;1),"Registered Nursing Associates Avg Night Fill rate 100%",""))</f>
        <v/>
      </c>
      <c r="L132" s="69" t="str">
        <f ca="1">IF(A132="","",IF(AND(ISNUMBER('Trust - Frontsheet'!AR133),'Trust - Frontsheet'!AR133&gt;1),"Non-Registered Nursing Associates Avg Night Fill rate &gt; 100%",""))</f>
        <v/>
      </c>
      <c r="M132" s="69" t="str">
        <f ca="1">IF(A132="","",IF(AND(ISNUMBER('Trust - Frontsheet'!AS133),'Trust - Frontsheet'!AS133&gt;1),"Registered Allied Health Professionals Avg Fill rate &gt; 100%",""))</f>
        <v/>
      </c>
      <c r="N132" s="69" t="str">
        <f ca="1">IF(A132="","",IF(AND(ISNUMBER('Trust - Frontsheet'!AT133),'Trust - Frontsheet'!AT133&gt;1),"Non-Registered Allied Health Professionals Avg Fill rate &gt; 100%",""))</f>
        <v/>
      </c>
      <c r="O132" s="69"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9"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9"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9"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9"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69" t="str">
        <f ca="1">IF('Trust - Frontsheet'!A135="","",'Trust - Frontsheet'!A135)</f>
        <v/>
      </c>
      <c r="B133" s="69" t="str">
        <f ca="1">IF('Trust - Frontsheet'!A135="","",'Trust - Frontsheet'!D135)</f>
        <v/>
      </c>
      <c r="C133" s="69" t="str">
        <f ca="1">IF(VLOOKUP(A133,'Trust - Frontsheet'!$A$16:$AC$215,5,0)="","",VLOOKUP(A133,'Trust - Frontsheet'!$A$16:$AC$216,5,0))</f>
        <v/>
      </c>
      <c r="D133" s="69" t="str">
        <f ca="1">IF(VLOOKUP(A133,'Trust - Frontsheet'!$A$16:$AC$215,6,0)="","",VLOOKUP(A133,'Trust - Frontsheet'!$A$16:$AC$216,6,0))</f>
        <v/>
      </c>
      <c r="E133" s="69" t="str">
        <f ca="1">IF(A133="","",IF(AND('Trust - Frontsheet'!AK134&gt;1,ISNUMBER('Trust - Frontsheet'!AK134)),"Registered Nurses/Midwives Avg Day Fill rate &gt; 100%",""))</f>
        <v/>
      </c>
      <c r="F133" s="69" t="str">
        <f ca="1">IF(A133="","",IF(AND(ISNUMBER('Trust - Frontsheet'!AL134),'Trust - Frontsheet'!AL134&gt;1),"Non-Registered Nurses/Midwives Avg Day Fill rate &gt; 100%",""))</f>
        <v/>
      </c>
      <c r="G133" s="69" t="str">
        <f ca="1">IF(A133="","",IF(AND(ISNUMBER('Trust - Frontsheet'!AM134),'Trust - Frontsheet'!AM134&gt;1),"Registered Nursing Associates Day Fill rate &gt; 100%",""))</f>
        <v/>
      </c>
      <c r="H133" s="69" t="str">
        <f ca="1">IF(A133="","",IF(AND(ISNUMBER('Trust - Frontsheet'!AN134),'Trust - Frontsheet'!AN134&gt;1),"Non-Registered Nursing Associates Day Fill rate &gt; 100%",""))</f>
        <v/>
      </c>
      <c r="I133" s="69" t="str">
        <f ca="1">IF(A133="","",IF(AND(ISNUMBER('Trust - Frontsheet'!AO134),'Trust - Frontsheet'!AO134&gt;1),"Registered Nurses/Midwives Avg Night Fill rate &gt; 100%",""))</f>
        <v/>
      </c>
      <c r="J133" s="69" t="str">
        <f ca="1">IF(A133="","",IF(AND(ISNUMBER('Trust - Frontsheet'!AP134),'Trust - Frontsheet'!AP134&gt;1),"Non-Registered Nurses/Midwives Avg Night Fill rate &gt;100%",""))</f>
        <v/>
      </c>
      <c r="K133" s="69" t="str">
        <f ca="1">IF(A133="","",IF(AND(ISNUMBER('Trust - Frontsheet'!AQ134),'Trust - Frontsheet'!AQ134&gt;1),"Registered Nursing Associates Avg Night Fill rate 100%",""))</f>
        <v/>
      </c>
      <c r="L133" s="69" t="str">
        <f ca="1">IF(A133="","",IF(AND(ISNUMBER('Trust - Frontsheet'!AR134),'Trust - Frontsheet'!AR134&gt;1),"Non-Registered Nursing Associates Avg Night Fill rate &gt; 100%",""))</f>
        <v/>
      </c>
      <c r="M133" s="69" t="str">
        <f ca="1">IF(A133="","",IF(AND(ISNUMBER('Trust - Frontsheet'!AS134),'Trust - Frontsheet'!AS134&gt;1),"Registered Allied Health Professionals Avg Fill rate &gt; 100%",""))</f>
        <v/>
      </c>
      <c r="N133" s="69" t="str">
        <f ca="1">IF(A133="","",IF(AND(ISNUMBER('Trust - Frontsheet'!AT134),'Trust - Frontsheet'!AT134&gt;1),"Non-Registered Allied Health Professionals Avg Fill rate &gt; 100%",""))</f>
        <v/>
      </c>
      <c r="O133" s="69"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9"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9"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9"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9"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69" t="str">
        <f ca="1">IF('Trust - Frontsheet'!A136="","",'Trust - Frontsheet'!A136)</f>
        <v/>
      </c>
      <c r="B134" s="69" t="str">
        <f ca="1">IF('Trust - Frontsheet'!A136="","",'Trust - Frontsheet'!D136)</f>
        <v/>
      </c>
      <c r="C134" s="69" t="str">
        <f ca="1">IF(VLOOKUP(A134,'Trust - Frontsheet'!$A$16:$AC$215,5,0)="","",VLOOKUP(A134,'Trust - Frontsheet'!$A$16:$AC$216,5,0))</f>
        <v/>
      </c>
      <c r="D134" s="69" t="str">
        <f ca="1">IF(VLOOKUP(A134,'Trust - Frontsheet'!$A$16:$AC$215,6,0)="","",VLOOKUP(A134,'Trust - Frontsheet'!$A$16:$AC$216,6,0))</f>
        <v/>
      </c>
      <c r="E134" s="69" t="str">
        <f ca="1">IF(A134="","",IF(AND('Trust - Frontsheet'!AK135&gt;1,ISNUMBER('Trust - Frontsheet'!AK135)),"Registered Nurses/Midwives Avg Day Fill rate &gt; 100%",""))</f>
        <v/>
      </c>
      <c r="F134" s="69" t="str">
        <f ca="1">IF(A134="","",IF(AND(ISNUMBER('Trust - Frontsheet'!AL135),'Trust - Frontsheet'!AL135&gt;1),"Non-Registered Nurses/Midwives Avg Day Fill rate &gt; 100%",""))</f>
        <v/>
      </c>
      <c r="G134" s="69" t="str">
        <f ca="1">IF(A134="","",IF(AND(ISNUMBER('Trust - Frontsheet'!AM135),'Trust - Frontsheet'!AM135&gt;1),"Registered Nursing Associates Day Fill rate &gt; 100%",""))</f>
        <v/>
      </c>
      <c r="H134" s="69" t="str">
        <f ca="1">IF(A134="","",IF(AND(ISNUMBER('Trust - Frontsheet'!AN135),'Trust - Frontsheet'!AN135&gt;1),"Non-Registered Nursing Associates Day Fill rate &gt; 100%",""))</f>
        <v/>
      </c>
      <c r="I134" s="69" t="str">
        <f ca="1">IF(A134="","",IF(AND(ISNUMBER('Trust - Frontsheet'!AO135),'Trust - Frontsheet'!AO135&gt;1),"Registered Nurses/Midwives Avg Night Fill rate &gt; 100%",""))</f>
        <v/>
      </c>
      <c r="J134" s="69" t="str">
        <f ca="1">IF(A134="","",IF(AND(ISNUMBER('Trust - Frontsheet'!AP135),'Trust - Frontsheet'!AP135&gt;1),"Non-Registered Nurses/Midwives Avg Night Fill rate &gt;100%",""))</f>
        <v/>
      </c>
      <c r="K134" s="69" t="str">
        <f ca="1">IF(A134="","",IF(AND(ISNUMBER('Trust - Frontsheet'!AQ135),'Trust - Frontsheet'!AQ135&gt;1),"Registered Nursing Associates Avg Night Fill rate 100%",""))</f>
        <v/>
      </c>
      <c r="L134" s="69" t="str">
        <f ca="1">IF(A134="","",IF(AND(ISNUMBER('Trust - Frontsheet'!AR135),'Trust - Frontsheet'!AR135&gt;1),"Non-Registered Nursing Associates Avg Night Fill rate &gt; 100%",""))</f>
        <v/>
      </c>
      <c r="M134" s="69" t="str">
        <f ca="1">IF(A134="","",IF(AND(ISNUMBER('Trust - Frontsheet'!AS135),'Trust - Frontsheet'!AS135&gt;1),"Registered Allied Health Professionals Avg Fill rate &gt; 100%",""))</f>
        <v/>
      </c>
      <c r="N134" s="69" t="str">
        <f ca="1">IF(A134="","",IF(AND(ISNUMBER('Trust - Frontsheet'!AT135),'Trust - Frontsheet'!AT135&gt;1),"Non-Registered Allied Health Professionals Avg Fill rate &gt; 100%",""))</f>
        <v/>
      </c>
      <c r="O134" s="69"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9"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9"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9"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9"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69" t="str">
        <f ca="1">IF('Trust - Frontsheet'!A137="","",'Trust - Frontsheet'!A137)</f>
        <v/>
      </c>
      <c r="B135" s="69" t="str">
        <f ca="1">IF('Trust - Frontsheet'!A137="","",'Trust - Frontsheet'!D137)</f>
        <v/>
      </c>
      <c r="C135" s="69" t="str">
        <f ca="1">IF(VLOOKUP(A135,'Trust - Frontsheet'!$A$16:$AC$215,5,0)="","",VLOOKUP(A135,'Trust - Frontsheet'!$A$16:$AC$216,5,0))</f>
        <v/>
      </c>
      <c r="D135" s="69" t="str">
        <f ca="1">IF(VLOOKUP(A135,'Trust - Frontsheet'!$A$16:$AC$215,6,0)="","",VLOOKUP(A135,'Trust - Frontsheet'!$A$16:$AC$216,6,0))</f>
        <v/>
      </c>
      <c r="E135" s="69" t="str">
        <f ca="1">IF(A135="","",IF(AND('Trust - Frontsheet'!AK136&gt;1,ISNUMBER('Trust - Frontsheet'!AK136)),"Registered Nurses/Midwives Avg Day Fill rate &gt; 100%",""))</f>
        <v/>
      </c>
      <c r="F135" s="69" t="str">
        <f ca="1">IF(A135="","",IF(AND(ISNUMBER('Trust - Frontsheet'!AL136),'Trust - Frontsheet'!AL136&gt;1),"Non-Registered Nurses/Midwives Avg Day Fill rate &gt; 100%",""))</f>
        <v/>
      </c>
      <c r="G135" s="69" t="str">
        <f ca="1">IF(A135="","",IF(AND(ISNUMBER('Trust - Frontsheet'!AM136),'Trust - Frontsheet'!AM136&gt;1),"Registered Nursing Associates Day Fill rate &gt; 100%",""))</f>
        <v/>
      </c>
      <c r="H135" s="69" t="str">
        <f ca="1">IF(A135="","",IF(AND(ISNUMBER('Trust - Frontsheet'!AN136),'Trust - Frontsheet'!AN136&gt;1),"Non-Registered Nursing Associates Day Fill rate &gt; 100%",""))</f>
        <v/>
      </c>
      <c r="I135" s="69" t="str">
        <f ca="1">IF(A135="","",IF(AND(ISNUMBER('Trust - Frontsheet'!AO136),'Trust - Frontsheet'!AO136&gt;1),"Registered Nurses/Midwives Avg Night Fill rate &gt; 100%",""))</f>
        <v/>
      </c>
      <c r="J135" s="69" t="str">
        <f ca="1">IF(A135="","",IF(AND(ISNUMBER('Trust - Frontsheet'!AP136),'Trust - Frontsheet'!AP136&gt;1),"Non-Registered Nurses/Midwives Avg Night Fill rate &gt;100%",""))</f>
        <v/>
      </c>
      <c r="K135" s="69" t="str">
        <f ca="1">IF(A135="","",IF(AND(ISNUMBER('Trust - Frontsheet'!AQ136),'Trust - Frontsheet'!AQ136&gt;1),"Registered Nursing Associates Avg Night Fill rate 100%",""))</f>
        <v/>
      </c>
      <c r="L135" s="69" t="str">
        <f ca="1">IF(A135="","",IF(AND(ISNUMBER('Trust - Frontsheet'!AR136),'Trust - Frontsheet'!AR136&gt;1),"Non-Registered Nursing Associates Avg Night Fill rate &gt; 100%",""))</f>
        <v/>
      </c>
      <c r="M135" s="69" t="str">
        <f ca="1">IF(A135="","",IF(AND(ISNUMBER('Trust - Frontsheet'!AS136),'Trust - Frontsheet'!AS136&gt;1),"Registered Allied Health Professionals Avg Fill rate &gt; 100%",""))</f>
        <v/>
      </c>
      <c r="N135" s="69" t="str">
        <f ca="1">IF(A135="","",IF(AND(ISNUMBER('Trust - Frontsheet'!AT136),'Trust - Frontsheet'!AT136&gt;1),"Non-Registered Allied Health Professionals Avg Fill rate &gt; 100%",""))</f>
        <v/>
      </c>
      <c r="O135" s="69"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9"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9"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9"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9"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69" t="str">
        <f ca="1">IF('Trust - Frontsheet'!A138="","",'Trust - Frontsheet'!A138)</f>
        <v/>
      </c>
      <c r="B136" s="69" t="str">
        <f ca="1">IF('Trust - Frontsheet'!A138="","",'Trust - Frontsheet'!D138)</f>
        <v/>
      </c>
      <c r="C136" s="69" t="str">
        <f ca="1">IF(VLOOKUP(A136,'Trust - Frontsheet'!$A$16:$AC$215,5,0)="","",VLOOKUP(A136,'Trust - Frontsheet'!$A$16:$AC$216,5,0))</f>
        <v/>
      </c>
      <c r="D136" s="69" t="str">
        <f ca="1">IF(VLOOKUP(A136,'Trust - Frontsheet'!$A$16:$AC$215,6,0)="","",VLOOKUP(A136,'Trust - Frontsheet'!$A$16:$AC$216,6,0))</f>
        <v/>
      </c>
      <c r="E136" s="69" t="str">
        <f ca="1">IF(A136="","",IF(AND('Trust - Frontsheet'!AK137&gt;1,ISNUMBER('Trust - Frontsheet'!AK137)),"Registered Nurses/Midwives Avg Day Fill rate &gt; 100%",""))</f>
        <v/>
      </c>
      <c r="F136" s="69" t="str">
        <f ca="1">IF(A136="","",IF(AND(ISNUMBER('Trust - Frontsheet'!AL137),'Trust - Frontsheet'!AL137&gt;1),"Non-Registered Nurses/Midwives Avg Day Fill rate &gt; 100%",""))</f>
        <v/>
      </c>
      <c r="G136" s="69" t="str">
        <f ca="1">IF(A136="","",IF(AND(ISNUMBER('Trust - Frontsheet'!AM137),'Trust - Frontsheet'!AM137&gt;1),"Registered Nursing Associates Day Fill rate &gt; 100%",""))</f>
        <v/>
      </c>
      <c r="H136" s="69" t="str">
        <f ca="1">IF(A136="","",IF(AND(ISNUMBER('Trust - Frontsheet'!AN137),'Trust - Frontsheet'!AN137&gt;1),"Non-Registered Nursing Associates Day Fill rate &gt; 100%",""))</f>
        <v/>
      </c>
      <c r="I136" s="69" t="str">
        <f ca="1">IF(A136="","",IF(AND(ISNUMBER('Trust - Frontsheet'!AO137),'Trust - Frontsheet'!AO137&gt;1),"Registered Nurses/Midwives Avg Night Fill rate &gt; 100%",""))</f>
        <v/>
      </c>
      <c r="J136" s="69" t="str">
        <f ca="1">IF(A136="","",IF(AND(ISNUMBER('Trust - Frontsheet'!AP137),'Trust - Frontsheet'!AP137&gt;1),"Non-Registered Nurses/Midwives Avg Night Fill rate &gt;100%",""))</f>
        <v/>
      </c>
      <c r="K136" s="69" t="str">
        <f ca="1">IF(A136="","",IF(AND(ISNUMBER('Trust - Frontsheet'!AQ137),'Trust - Frontsheet'!AQ137&gt;1),"Registered Nursing Associates Avg Night Fill rate 100%",""))</f>
        <v/>
      </c>
      <c r="L136" s="69" t="str">
        <f ca="1">IF(A136="","",IF(AND(ISNUMBER('Trust - Frontsheet'!AR137),'Trust - Frontsheet'!AR137&gt;1),"Non-Registered Nursing Associates Avg Night Fill rate &gt; 100%",""))</f>
        <v/>
      </c>
      <c r="M136" s="69" t="str">
        <f ca="1">IF(A136="","",IF(AND(ISNUMBER('Trust - Frontsheet'!AS137),'Trust - Frontsheet'!AS137&gt;1),"Registered Allied Health Professionals Avg Fill rate &gt; 100%",""))</f>
        <v/>
      </c>
      <c r="N136" s="69" t="str">
        <f ca="1">IF(A136="","",IF(AND(ISNUMBER('Trust - Frontsheet'!AT137),'Trust - Frontsheet'!AT137&gt;1),"Non-Registered Allied Health Professionals Avg Fill rate &gt; 100%",""))</f>
        <v/>
      </c>
      <c r="O136" s="69"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9"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9"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9"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9"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69" t="str">
        <f ca="1">IF('Trust - Frontsheet'!A139="","",'Trust - Frontsheet'!A139)</f>
        <v/>
      </c>
      <c r="B137" s="69" t="str">
        <f ca="1">IF('Trust - Frontsheet'!A139="","",'Trust - Frontsheet'!D139)</f>
        <v/>
      </c>
      <c r="C137" s="69" t="str">
        <f ca="1">IF(VLOOKUP(A137,'Trust - Frontsheet'!$A$16:$AC$215,5,0)="","",VLOOKUP(A137,'Trust - Frontsheet'!$A$16:$AC$216,5,0))</f>
        <v/>
      </c>
      <c r="D137" s="69" t="str">
        <f ca="1">IF(VLOOKUP(A137,'Trust - Frontsheet'!$A$16:$AC$215,6,0)="","",VLOOKUP(A137,'Trust - Frontsheet'!$A$16:$AC$216,6,0))</f>
        <v/>
      </c>
      <c r="E137" s="69" t="str">
        <f ca="1">IF(A137="","",IF(AND('Trust - Frontsheet'!AK138&gt;1,ISNUMBER('Trust - Frontsheet'!AK138)),"Registered Nurses/Midwives Avg Day Fill rate &gt; 100%",""))</f>
        <v/>
      </c>
      <c r="F137" s="69" t="str">
        <f ca="1">IF(A137="","",IF(AND(ISNUMBER('Trust - Frontsheet'!AL138),'Trust - Frontsheet'!AL138&gt;1),"Non-Registered Nurses/Midwives Avg Day Fill rate &gt; 100%",""))</f>
        <v/>
      </c>
      <c r="G137" s="69" t="str">
        <f ca="1">IF(A137="","",IF(AND(ISNUMBER('Trust - Frontsheet'!AM138),'Trust - Frontsheet'!AM138&gt;1),"Registered Nursing Associates Day Fill rate &gt; 100%",""))</f>
        <v/>
      </c>
      <c r="H137" s="69" t="str">
        <f ca="1">IF(A137="","",IF(AND(ISNUMBER('Trust - Frontsheet'!AN138),'Trust - Frontsheet'!AN138&gt;1),"Non-Registered Nursing Associates Day Fill rate &gt; 100%",""))</f>
        <v/>
      </c>
      <c r="I137" s="69" t="str">
        <f ca="1">IF(A137="","",IF(AND(ISNUMBER('Trust - Frontsheet'!AO138),'Trust - Frontsheet'!AO138&gt;1),"Registered Nurses/Midwives Avg Night Fill rate &gt; 100%",""))</f>
        <v/>
      </c>
      <c r="J137" s="69" t="str">
        <f ca="1">IF(A137="","",IF(AND(ISNUMBER('Trust - Frontsheet'!AP138),'Trust - Frontsheet'!AP138&gt;1),"Non-Registered Nurses/Midwives Avg Night Fill rate &gt;100%",""))</f>
        <v/>
      </c>
      <c r="K137" s="69" t="str">
        <f ca="1">IF(A137="","",IF(AND(ISNUMBER('Trust - Frontsheet'!AQ138),'Trust - Frontsheet'!AQ138&gt;1),"Registered Nursing Associates Avg Night Fill rate 100%",""))</f>
        <v/>
      </c>
      <c r="L137" s="69" t="str">
        <f ca="1">IF(A137="","",IF(AND(ISNUMBER('Trust - Frontsheet'!AR138),'Trust - Frontsheet'!AR138&gt;1),"Non-Registered Nursing Associates Avg Night Fill rate &gt; 100%",""))</f>
        <v/>
      </c>
      <c r="M137" s="69" t="str">
        <f ca="1">IF(A137="","",IF(AND(ISNUMBER('Trust - Frontsheet'!AS138),'Trust - Frontsheet'!AS138&gt;1),"Registered Allied Health Professionals Avg Fill rate &gt; 100%",""))</f>
        <v/>
      </c>
      <c r="N137" s="69" t="str">
        <f ca="1">IF(A137="","",IF(AND(ISNUMBER('Trust - Frontsheet'!AT138),'Trust - Frontsheet'!AT138&gt;1),"Non-Registered Allied Health Professionals Avg Fill rate &gt; 100%",""))</f>
        <v/>
      </c>
      <c r="O137" s="69"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9"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9"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9"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9"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69" t="str">
        <f ca="1">IF('Trust - Frontsheet'!A140="","",'Trust - Frontsheet'!A140)</f>
        <v/>
      </c>
      <c r="B138" s="69" t="str">
        <f ca="1">IF('Trust - Frontsheet'!A140="","",'Trust - Frontsheet'!D140)</f>
        <v/>
      </c>
      <c r="C138" s="69" t="str">
        <f ca="1">IF(VLOOKUP(A138,'Trust - Frontsheet'!$A$16:$AC$215,5,0)="","",VLOOKUP(A138,'Trust - Frontsheet'!$A$16:$AC$216,5,0))</f>
        <v/>
      </c>
      <c r="D138" s="69" t="str">
        <f ca="1">IF(VLOOKUP(A138,'Trust - Frontsheet'!$A$16:$AC$215,6,0)="","",VLOOKUP(A138,'Trust - Frontsheet'!$A$16:$AC$216,6,0))</f>
        <v/>
      </c>
      <c r="E138" s="69" t="str">
        <f ca="1">IF(A138="","",IF(AND('Trust - Frontsheet'!AK139&gt;1,ISNUMBER('Trust - Frontsheet'!AK139)),"Registered Nurses/Midwives Avg Day Fill rate &gt; 100%",""))</f>
        <v/>
      </c>
      <c r="F138" s="69" t="str">
        <f ca="1">IF(A138="","",IF(AND(ISNUMBER('Trust - Frontsheet'!AL139),'Trust - Frontsheet'!AL139&gt;1),"Non-Registered Nurses/Midwives Avg Day Fill rate &gt; 100%",""))</f>
        <v/>
      </c>
      <c r="G138" s="69" t="str">
        <f ca="1">IF(A138="","",IF(AND(ISNUMBER('Trust - Frontsheet'!AM139),'Trust - Frontsheet'!AM139&gt;1),"Registered Nursing Associates Day Fill rate &gt; 100%",""))</f>
        <v/>
      </c>
      <c r="H138" s="69" t="str">
        <f ca="1">IF(A138="","",IF(AND(ISNUMBER('Trust - Frontsheet'!AN139),'Trust - Frontsheet'!AN139&gt;1),"Non-Registered Nursing Associates Day Fill rate &gt; 100%",""))</f>
        <v/>
      </c>
      <c r="I138" s="69" t="str">
        <f ca="1">IF(A138="","",IF(AND(ISNUMBER('Trust - Frontsheet'!AO139),'Trust - Frontsheet'!AO139&gt;1),"Registered Nurses/Midwives Avg Night Fill rate &gt; 100%",""))</f>
        <v/>
      </c>
      <c r="J138" s="69" t="str">
        <f ca="1">IF(A138="","",IF(AND(ISNUMBER('Trust - Frontsheet'!AP139),'Trust - Frontsheet'!AP139&gt;1),"Non-Registered Nurses/Midwives Avg Night Fill rate &gt;100%",""))</f>
        <v/>
      </c>
      <c r="K138" s="69" t="str">
        <f ca="1">IF(A138="","",IF(AND(ISNUMBER('Trust - Frontsheet'!AQ139),'Trust - Frontsheet'!AQ139&gt;1),"Registered Nursing Associates Avg Night Fill rate 100%",""))</f>
        <v/>
      </c>
      <c r="L138" s="69" t="str">
        <f ca="1">IF(A138="","",IF(AND(ISNUMBER('Trust - Frontsheet'!AR139),'Trust - Frontsheet'!AR139&gt;1),"Non-Registered Nursing Associates Avg Night Fill rate &gt; 100%",""))</f>
        <v/>
      </c>
      <c r="M138" s="69" t="str">
        <f ca="1">IF(A138="","",IF(AND(ISNUMBER('Trust - Frontsheet'!AS139),'Trust - Frontsheet'!AS139&gt;1),"Registered Allied Health Professionals Avg Fill rate &gt; 100%",""))</f>
        <v/>
      </c>
      <c r="N138" s="69" t="str">
        <f ca="1">IF(A138="","",IF(AND(ISNUMBER('Trust - Frontsheet'!AT139),'Trust - Frontsheet'!AT139&gt;1),"Non-Registered Allied Health Professionals Avg Fill rate &gt; 100%",""))</f>
        <v/>
      </c>
      <c r="O138" s="69"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9"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9"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9"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9"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69" t="str">
        <f ca="1">IF('Trust - Frontsheet'!A141="","",'Trust - Frontsheet'!A141)</f>
        <v/>
      </c>
      <c r="B139" s="69" t="str">
        <f ca="1">IF('Trust - Frontsheet'!A141="","",'Trust - Frontsheet'!D141)</f>
        <v/>
      </c>
      <c r="C139" s="69" t="str">
        <f ca="1">IF(VLOOKUP(A139,'Trust - Frontsheet'!$A$16:$AC$215,5,0)="","",VLOOKUP(A139,'Trust - Frontsheet'!$A$16:$AC$216,5,0))</f>
        <v/>
      </c>
      <c r="D139" s="69" t="str">
        <f ca="1">IF(VLOOKUP(A139,'Trust - Frontsheet'!$A$16:$AC$215,6,0)="","",VLOOKUP(A139,'Trust - Frontsheet'!$A$16:$AC$216,6,0))</f>
        <v/>
      </c>
      <c r="E139" s="69" t="str">
        <f ca="1">IF(A139="","",IF(AND('Trust - Frontsheet'!AK140&gt;1,ISNUMBER('Trust - Frontsheet'!AK140)),"Registered Nurses/Midwives Avg Day Fill rate &gt; 100%",""))</f>
        <v/>
      </c>
      <c r="F139" s="69" t="str">
        <f ca="1">IF(A139="","",IF(AND(ISNUMBER('Trust - Frontsheet'!AL140),'Trust - Frontsheet'!AL140&gt;1),"Non-Registered Nurses/Midwives Avg Day Fill rate &gt; 100%",""))</f>
        <v/>
      </c>
      <c r="G139" s="69" t="str">
        <f ca="1">IF(A139="","",IF(AND(ISNUMBER('Trust - Frontsheet'!AM140),'Trust - Frontsheet'!AM140&gt;1),"Registered Nursing Associates Day Fill rate &gt; 100%",""))</f>
        <v/>
      </c>
      <c r="H139" s="69" t="str">
        <f ca="1">IF(A139="","",IF(AND(ISNUMBER('Trust - Frontsheet'!AN140),'Trust - Frontsheet'!AN140&gt;1),"Non-Registered Nursing Associates Day Fill rate &gt; 100%",""))</f>
        <v/>
      </c>
      <c r="I139" s="69" t="str">
        <f ca="1">IF(A139="","",IF(AND(ISNUMBER('Trust - Frontsheet'!AO140),'Trust - Frontsheet'!AO140&gt;1),"Registered Nurses/Midwives Avg Night Fill rate &gt; 100%",""))</f>
        <v/>
      </c>
      <c r="J139" s="69" t="str">
        <f ca="1">IF(A139="","",IF(AND(ISNUMBER('Trust - Frontsheet'!AP140),'Trust - Frontsheet'!AP140&gt;1),"Non-Registered Nurses/Midwives Avg Night Fill rate &gt;100%",""))</f>
        <v/>
      </c>
      <c r="K139" s="69" t="str">
        <f ca="1">IF(A139="","",IF(AND(ISNUMBER('Trust - Frontsheet'!AQ140),'Trust - Frontsheet'!AQ140&gt;1),"Registered Nursing Associates Avg Night Fill rate 100%",""))</f>
        <v/>
      </c>
      <c r="L139" s="69" t="str">
        <f ca="1">IF(A139="","",IF(AND(ISNUMBER('Trust - Frontsheet'!AR140),'Trust - Frontsheet'!AR140&gt;1),"Non-Registered Nursing Associates Avg Night Fill rate &gt; 100%",""))</f>
        <v/>
      </c>
      <c r="M139" s="69" t="str">
        <f ca="1">IF(A139="","",IF(AND(ISNUMBER('Trust - Frontsheet'!AS140),'Trust - Frontsheet'!AS140&gt;1),"Registered Allied Health Professionals Avg Fill rate &gt; 100%",""))</f>
        <v/>
      </c>
      <c r="N139" s="69" t="str">
        <f ca="1">IF(A139="","",IF(AND(ISNUMBER('Trust - Frontsheet'!AT140),'Trust - Frontsheet'!AT140&gt;1),"Non-Registered Allied Health Professionals Avg Fill rate &gt; 100%",""))</f>
        <v/>
      </c>
      <c r="O139" s="69"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9"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9"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9"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9"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69" t="str">
        <f ca="1">IF('Trust - Frontsheet'!A142="","",'Trust - Frontsheet'!A142)</f>
        <v/>
      </c>
      <c r="B140" s="69" t="str">
        <f ca="1">IF('Trust - Frontsheet'!A142="","",'Trust - Frontsheet'!D142)</f>
        <v/>
      </c>
      <c r="C140" s="69" t="str">
        <f ca="1">IF(VLOOKUP(A140,'Trust - Frontsheet'!$A$16:$AC$215,5,0)="","",VLOOKUP(A140,'Trust - Frontsheet'!$A$16:$AC$216,5,0))</f>
        <v/>
      </c>
      <c r="D140" s="69" t="str">
        <f ca="1">IF(VLOOKUP(A140,'Trust - Frontsheet'!$A$16:$AC$215,6,0)="","",VLOOKUP(A140,'Trust - Frontsheet'!$A$16:$AC$216,6,0))</f>
        <v/>
      </c>
      <c r="E140" s="69" t="str">
        <f ca="1">IF(A140="","",IF(AND('Trust - Frontsheet'!AK141&gt;1,ISNUMBER('Trust - Frontsheet'!AK141)),"Registered Nurses/Midwives Avg Day Fill rate &gt; 100%",""))</f>
        <v/>
      </c>
      <c r="F140" s="69" t="str">
        <f ca="1">IF(A140="","",IF(AND(ISNUMBER('Trust - Frontsheet'!AL141),'Trust - Frontsheet'!AL141&gt;1),"Non-Registered Nurses/Midwives Avg Day Fill rate &gt; 100%",""))</f>
        <v/>
      </c>
      <c r="G140" s="69" t="str">
        <f ca="1">IF(A140="","",IF(AND(ISNUMBER('Trust - Frontsheet'!AM141),'Trust - Frontsheet'!AM141&gt;1),"Registered Nursing Associates Day Fill rate &gt; 100%",""))</f>
        <v/>
      </c>
      <c r="H140" s="69" t="str">
        <f ca="1">IF(A140="","",IF(AND(ISNUMBER('Trust - Frontsheet'!AN141),'Trust - Frontsheet'!AN141&gt;1),"Non-Registered Nursing Associates Day Fill rate &gt; 100%",""))</f>
        <v/>
      </c>
      <c r="I140" s="69" t="str">
        <f ca="1">IF(A140="","",IF(AND(ISNUMBER('Trust - Frontsheet'!AO141),'Trust - Frontsheet'!AO141&gt;1),"Registered Nurses/Midwives Avg Night Fill rate &gt; 100%",""))</f>
        <v/>
      </c>
      <c r="J140" s="69" t="str">
        <f ca="1">IF(A140="","",IF(AND(ISNUMBER('Trust - Frontsheet'!AP141),'Trust - Frontsheet'!AP141&gt;1),"Non-Registered Nurses/Midwives Avg Night Fill rate &gt;100%",""))</f>
        <v/>
      </c>
      <c r="K140" s="69" t="str">
        <f ca="1">IF(A140="","",IF(AND(ISNUMBER('Trust - Frontsheet'!AQ141),'Trust - Frontsheet'!AQ141&gt;1),"Registered Nursing Associates Avg Night Fill rate 100%",""))</f>
        <v/>
      </c>
      <c r="L140" s="69" t="str">
        <f ca="1">IF(A140="","",IF(AND(ISNUMBER('Trust - Frontsheet'!AR141),'Trust - Frontsheet'!AR141&gt;1),"Non-Registered Nursing Associates Avg Night Fill rate &gt; 100%",""))</f>
        <v/>
      </c>
      <c r="M140" s="69" t="str">
        <f ca="1">IF(A140="","",IF(AND(ISNUMBER('Trust - Frontsheet'!AS141),'Trust - Frontsheet'!AS141&gt;1),"Registered Allied Health Professionals Avg Fill rate &gt; 100%",""))</f>
        <v/>
      </c>
      <c r="N140" s="69" t="str">
        <f ca="1">IF(A140="","",IF(AND(ISNUMBER('Trust - Frontsheet'!AT141),'Trust - Frontsheet'!AT141&gt;1),"Non-Registered Allied Health Professionals Avg Fill rate &gt; 100%",""))</f>
        <v/>
      </c>
      <c r="O140" s="69"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9"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9"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9"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9"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69" t="str">
        <f ca="1">IF('Trust - Frontsheet'!A143="","",'Trust - Frontsheet'!A143)</f>
        <v/>
      </c>
      <c r="B141" s="69" t="str">
        <f ca="1">IF('Trust - Frontsheet'!A143="","",'Trust - Frontsheet'!D143)</f>
        <v/>
      </c>
      <c r="C141" s="69" t="str">
        <f ca="1">IF(VLOOKUP(A141,'Trust - Frontsheet'!$A$16:$AC$215,5,0)="","",VLOOKUP(A141,'Trust - Frontsheet'!$A$16:$AC$216,5,0))</f>
        <v/>
      </c>
      <c r="D141" s="69" t="str">
        <f ca="1">IF(VLOOKUP(A141,'Trust - Frontsheet'!$A$16:$AC$215,6,0)="","",VLOOKUP(A141,'Trust - Frontsheet'!$A$16:$AC$216,6,0))</f>
        <v/>
      </c>
      <c r="E141" s="69" t="str">
        <f ca="1">IF(A141="","",IF(AND('Trust - Frontsheet'!AK142&gt;1,ISNUMBER('Trust - Frontsheet'!AK142)),"Registered Nurses/Midwives Avg Day Fill rate &gt; 100%",""))</f>
        <v/>
      </c>
      <c r="F141" s="69" t="str">
        <f ca="1">IF(A141="","",IF(AND(ISNUMBER('Trust - Frontsheet'!AL142),'Trust - Frontsheet'!AL142&gt;1),"Non-Registered Nurses/Midwives Avg Day Fill rate &gt; 100%",""))</f>
        <v/>
      </c>
      <c r="G141" s="69" t="str">
        <f ca="1">IF(A141="","",IF(AND(ISNUMBER('Trust - Frontsheet'!AM142),'Trust - Frontsheet'!AM142&gt;1),"Registered Nursing Associates Day Fill rate &gt; 100%",""))</f>
        <v/>
      </c>
      <c r="H141" s="69" t="str">
        <f ca="1">IF(A141="","",IF(AND(ISNUMBER('Trust - Frontsheet'!AN142),'Trust - Frontsheet'!AN142&gt;1),"Non-Registered Nursing Associates Day Fill rate &gt; 100%",""))</f>
        <v/>
      </c>
      <c r="I141" s="69" t="str">
        <f ca="1">IF(A141="","",IF(AND(ISNUMBER('Trust - Frontsheet'!AO142),'Trust - Frontsheet'!AO142&gt;1),"Registered Nurses/Midwives Avg Night Fill rate &gt; 100%",""))</f>
        <v/>
      </c>
      <c r="J141" s="69" t="str">
        <f ca="1">IF(A141="","",IF(AND(ISNUMBER('Trust - Frontsheet'!AP142),'Trust - Frontsheet'!AP142&gt;1),"Non-Registered Nurses/Midwives Avg Night Fill rate &gt;100%",""))</f>
        <v/>
      </c>
      <c r="K141" s="69" t="str">
        <f ca="1">IF(A141="","",IF(AND(ISNUMBER('Trust - Frontsheet'!AQ142),'Trust - Frontsheet'!AQ142&gt;1),"Registered Nursing Associates Avg Night Fill rate 100%",""))</f>
        <v/>
      </c>
      <c r="L141" s="69" t="str">
        <f ca="1">IF(A141="","",IF(AND(ISNUMBER('Trust - Frontsheet'!AR142),'Trust - Frontsheet'!AR142&gt;1),"Non-Registered Nursing Associates Avg Night Fill rate &gt; 100%",""))</f>
        <v/>
      </c>
      <c r="M141" s="69" t="str">
        <f ca="1">IF(A141="","",IF(AND(ISNUMBER('Trust - Frontsheet'!AS142),'Trust - Frontsheet'!AS142&gt;1),"Registered Allied Health Professionals Avg Fill rate &gt; 100%",""))</f>
        <v/>
      </c>
      <c r="N141" s="69" t="str">
        <f ca="1">IF(A141="","",IF(AND(ISNUMBER('Trust - Frontsheet'!AT142),'Trust - Frontsheet'!AT142&gt;1),"Non-Registered Allied Health Professionals Avg Fill rate &gt; 100%",""))</f>
        <v/>
      </c>
      <c r="O141" s="69"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9"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9"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9"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9"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69" t="str">
        <f ca="1">IF('Trust - Frontsheet'!A144="","",'Trust - Frontsheet'!A144)</f>
        <v/>
      </c>
      <c r="B142" s="69" t="str">
        <f ca="1">IF('Trust - Frontsheet'!A144="","",'Trust - Frontsheet'!D144)</f>
        <v/>
      </c>
      <c r="C142" s="69" t="str">
        <f ca="1">IF(VLOOKUP(A142,'Trust - Frontsheet'!$A$16:$AC$215,5,0)="","",VLOOKUP(A142,'Trust - Frontsheet'!$A$16:$AC$216,5,0))</f>
        <v/>
      </c>
      <c r="D142" s="69" t="str">
        <f ca="1">IF(VLOOKUP(A142,'Trust - Frontsheet'!$A$16:$AC$215,6,0)="","",VLOOKUP(A142,'Trust - Frontsheet'!$A$16:$AC$216,6,0))</f>
        <v/>
      </c>
      <c r="E142" s="69" t="str">
        <f ca="1">IF(A142="","",IF(AND('Trust - Frontsheet'!AK143&gt;1,ISNUMBER('Trust - Frontsheet'!AK143)),"Registered Nurses/Midwives Avg Day Fill rate &gt; 100%",""))</f>
        <v/>
      </c>
      <c r="F142" s="69" t="str">
        <f ca="1">IF(A142="","",IF(AND(ISNUMBER('Trust - Frontsheet'!AL143),'Trust - Frontsheet'!AL143&gt;1),"Non-Registered Nurses/Midwives Avg Day Fill rate &gt; 100%",""))</f>
        <v/>
      </c>
      <c r="G142" s="69" t="str">
        <f ca="1">IF(A142="","",IF(AND(ISNUMBER('Trust - Frontsheet'!AM143),'Trust - Frontsheet'!AM143&gt;1),"Registered Nursing Associates Day Fill rate &gt; 100%",""))</f>
        <v/>
      </c>
      <c r="H142" s="69" t="str">
        <f ca="1">IF(A142="","",IF(AND(ISNUMBER('Trust - Frontsheet'!AN143),'Trust - Frontsheet'!AN143&gt;1),"Non-Registered Nursing Associates Day Fill rate &gt; 100%",""))</f>
        <v/>
      </c>
      <c r="I142" s="69" t="str">
        <f ca="1">IF(A142="","",IF(AND(ISNUMBER('Trust - Frontsheet'!AO143),'Trust - Frontsheet'!AO143&gt;1),"Registered Nurses/Midwives Avg Night Fill rate &gt; 100%",""))</f>
        <v/>
      </c>
      <c r="J142" s="69" t="str">
        <f ca="1">IF(A142="","",IF(AND(ISNUMBER('Trust - Frontsheet'!AP143),'Trust - Frontsheet'!AP143&gt;1),"Non-Registered Nurses/Midwives Avg Night Fill rate &gt;100%",""))</f>
        <v/>
      </c>
      <c r="K142" s="69" t="str">
        <f ca="1">IF(A142="","",IF(AND(ISNUMBER('Trust - Frontsheet'!AQ143),'Trust - Frontsheet'!AQ143&gt;1),"Registered Nursing Associates Avg Night Fill rate 100%",""))</f>
        <v/>
      </c>
      <c r="L142" s="69" t="str">
        <f ca="1">IF(A142="","",IF(AND(ISNUMBER('Trust - Frontsheet'!AR143),'Trust - Frontsheet'!AR143&gt;1),"Non-Registered Nursing Associates Avg Night Fill rate &gt; 100%",""))</f>
        <v/>
      </c>
      <c r="M142" s="69" t="str">
        <f ca="1">IF(A142="","",IF(AND(ISNUMBER('Trust - Frontsheet'!AS143),'Trust - Frontsheet'!AS143&gt;1),"Registered Allied Health Professionals Avg Fill rate &gt; 100%",""))</f>
        <v/>
      </c>
      <c r="N142" s="69" t="str">
        <f ca="1">IF(A142="","",IF(AND(ISNUMBER('Trust - Frontsheet'!AT143),'Trust - Frontsheet'!AT143&gt;1),"Non-Registered Allied Health Professionals Avg Fill rate &gt; 100%",""))</f>
        <v/>
      </c>
      <c r="O142" s="69"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9"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9"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9"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9"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69" t="str">
        <f ca="1">IF('Trust - Frontsheet'!A145="","",'Trust - Frontsheet'!A145)</f>
        <v/>
      </c>
      <c r="B143" s="69" t="str">
        <f ca="1">IF('Trust - Frontsheet'!A145="","",'Trust - Frontsheet'!D145)</f>
        <v/>
      </c>
      <c r="C143" s="69" t="str">
        <f ca="1">IF(VLOOKUP(A143,'Trust - Frontsheet'!$A$16:$AC$215,5,0)="","",VLOOKUP(A143,'Trust - Frontsheet'!$A$16:$AC$216,5,0))</f>
        <v/>
      </c>
      <c r="D143" s="69" t="str">
        <f ca="1">IF(VLOOKUP(A143,'Trust - Frontsheet'!$A$16:$AC$215,6,0)="","",VLOOKUP(A143,'Trust - Frontsheet'!$A$16:$AC$216,6,0))</f>
        <v/>
      </c>
      <c r="E143" s="69" t="str">
        <f ca="1">IF(A143="","",IF(AND('Trust - Frontsheet'!AK144&gt;1,ISNUMBER('Trust - Frontsheet'!AK144)),"Registered Nurses/Midwives Avg Day Fill rate &gt; 100%",""))</f>
        <v/>
      </c>
      <c r="F143" s="69" t="str">
        <f ca="1">IF(A143="","",IF(AND(ISNUMBER('Trust - Frontsheet'!AL144),'Trust - Frontsheet'!AL144&gt;1),"Non-Registered Nurses/Midwives Avg Day Fill rate &gt; 100%",""))</f>
        <v/>
      </c>
      <c r="G143" s="69" t="str">
        <f ca="1">IF(A143="","",IF(AND(ISNUMBER('Trust - Frontsheet'!AM144),'Trust - Frontsheet'!AM144&gt;1),"Registered Nursing Associates Day Fill rate &gt; 100%",""))</f>
        <v/>
      </c>
      <c r="H143" s="69" t="str">
        <f ca="1">IF(A143="","",IF(AND(ISNUMBER('Trust - Frontsheet'!AN144),'Trust - Frontsheet'!AN144&gt;1),"Non-Registered Nursing Associates Day Fill rate &gt; 100%",""))</f>
        <v/>
      </c>
      <c r="I143" s="69" t="str">
        <f ca="1">IF(A143="","",IF(AND(ISNUMBER('Trust - Frontsheet'!AO144),'Trust - Frontsheet'!AO144&gt;1),"Registered Nurses/Midwives Avg Night Fill rate &gt; 100%",""))</f>
        <v/>
      </c>
      <c r="J143" s="69" t="str">
        <f ca="1">IF(A143="","",IF(AND(ISNUMBER('Trust - Frontsheet'!AP144),'Trust - Frontsheet'!AP144&gt;1),"Non-Registered Nurses/Midwives Avg Night Fill rate &gt;100%",""))</f>
        <v/>
      </c>
      <c r="K143" s="69" t="str">
        <f ca="1">IF(A143="","",IF(AND(ISNUMBER('Trust - Frontsheet'!AQ144),'Trust - Frontsheet'!AQ144&gt;1),"Registered Nursing Associates Avg Night Fill rate 100%",""))</f>
        <v/>
      </c>
      <c r="L143" s="69" t="str">
        <f ca="1">IF(A143="","",IF(AND(ISNUMBER('Trust - Frontsheet'!AR144),'Trust - Frontsheet'!AR144&gt;1),"Non-Registered Nursing Associates Avg Night Fill rate &gt; 100%",""))</f>
        <v/>
      </c>
      <c r="M143" s="69" t="str">
        <f ca="1">IF(A143="","",IF(AND(ISNUMBER('Trust - Frontsheet'!AS144),'Trust - Frontsheet'!AS144&gt;1),"Registered Allied Health Professionals Avg Fill rate &gt; 100%",""))</f>
        <v/>
      </c>
      <c r="N143" s="69" t="str">
        <f ca="1">IF(A143="","",IF(AND(ISNUMBER('Trust - Frontsheet'!AT144),'Trust - Frontsheet'!AT144&gt;1),"Non-Registered Allied Health Professionals Avg Fill rate &gt; 100%",""))</f>
        <v/>
      </c>
      <c r="O143" s="69"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9"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9"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9"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9"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69" t="str">
        <f ca="1">IF('Trust - Frontsheet'!A146="","",'Trust - Frontsheet'!A146)</f>
        <v/>
      </c>
      <c r="B144" s="69" t="str">
        <f ca="1">IF('Trust - Frontsheet'!A146="","",'Trust - Frontsheet'!D146)</f>
        <v/>
      </c>
      <c r="C144" s="69" t="str">
        <f ca="1">IF(VLOOKUP(A144,'Trust - Frontsheet'!$A$16:$AC$215,5,0)="","",VLOOKUP(A144,'Trust - Frontsheet'!$A$16:$AC$216,5,0))</f>
        <v/>
      </c>
      <c r="D144" s="69" t="str">
        <f ca="1">IF(VLOOKUP(A144,'Trust - Frontsheet'!$A$16:$AC$215,6,0)="","",VLOOKUP(A144,'Trust - Frontsheet'!$A$16:$AC$216,6,0))</f>
        <v/>
      </c>
      <c r="E144" s="69" t="str">
        <f ca="1">IF(A144="","",IF(AND('Trust - Frontsheet'!AK145&gt;1,ISNUMBER('Trust - Frontsheet'!AK145)),"Registered Nurses/Midwives Avg Day Fill rate &gt; 100%",""))</f>
        <v/>
      </c>
      <c r="F144" s="69" t="str">
        <f ca="1">IF(A144="","",IF(AND(ISNUMBER('Trust - Frontsheet'!AL145),'Trust - Frontsheet'!AL145&gt;1),"Non-Registered Nurses/Midwives Avg Day Fill rate &gt; 100%",""))</f>
        <v/>
      </c>
      <c r="G144" s="69" t="str">
        <f ca="1">IF(A144="","",IF(AND(ISNUMBER('Trust - Frontsheet'!AM145),'Trust - Frontsheet'!AM145&gt;1),"Registered Nursing Associates Day Fill rate &gt; 100%",""))</f>
        <v/>
      </c>
      <c r="H144" s="69" t="str">
        <f ca="1">IF(A144="","",IF(AND(ISNUMBER('Trust - Frontsheet'!AN145),'Trust - Frontsheet'!AN145&gt;1),"Non-Registered Nursing Associates Day Fill rate &gt; 100%",""))</f>
        <v/>
      </c>
      <c r="I144" s="69" t="str">
        <f ca="1">IF(A144="","",IF(AND(ISNUMBER('Trust - Frontsheet'!AO145),'Trust - Frontsheet'!AO145&gt;1),"Registered Nurses/Midwives Avg Night Fill rate &gt; 100%",""))</f>
        <v/>
      </c>
      <c r="J144" s="69" t="str">
        <f ca="1">IF(A144="","",IF(AND(ISNUMBER('Trust - Frontsheet'!AP145),'Trust - Frontsheet'!AP145&gt;1),"Non-Registered Nurses/Midwives Avg Night Fill rate &gt;100%",""))</f>
        <v/>
      </c>
      <c r="K144" s="69" t="str">
        <f ca="1">IF(A144="","",IF(AND(ISNUMBER('Trust - Frontsheet'!AQ145),'Trust - Frontsheet'!AQ145&gt;1),"Registered Nursing Associates Avg Night Fill rate 100%",""))</f>
        <v/>
      </c>
      <c r="L144" s="69" t="str">
        <f ca="1">IF(A144="","",IF(AND(ISNUMBER('Trust - Frontsheet'!AR145),'Trust - Frontsheet'!AR145&gt;1),"Non-Registered Nursing Associates Avg Night Fill rate &gt; 100%",""))</f>
        <v/>
      </c>
      <c r="M144" s="69" t="str">
        <f ca="1">IF(A144="","",IF(AND(ISNUMBER('Trust - Frontsheet'!AS145),'Trust - Frontsheet'!AS145&gt;1),"Registered Allied Health Professionals Avg Fill rate &gt; 100%",""))</f>
        <v/>
      </c>
      <c r="N144" s="69" t="str">
        <f ca="1">IF(A144="","",IF(AND(ISNUMBER('Trust - Frontsheet'!AT145),'Trust - Frontsheet'!AT145&gt;1),"Non-Registered Allied Health Professionals Avg Fill rate &gt; 100%",""))</f>
        <v/>
      </c>
      <c r="O144" s="69"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9"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9"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9"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9"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69" t="str">
        <f ca="1">IF('Trust - Frontsheet'!A147="","",'Trust - Frontsheet'!A147)</f>
        <v/>
      </c>
      <c r="B145" s="69" t="str">
        <f ca="1">IF('Trust - Frontsheet'!A147="","",'Trust - Frontsheet'!D147)</f>
        <v/>
      </c>
      <c r="C145" s="69" t="str">
        <f ca="1">IF(VLOOKUP(A145,'Trust - Frontsheet'!$A$16:$AC$215,5,0)="","",VLOOKUP(A145,'Trust - Frontsheet'!$A$16:$AC$216,5,0))</f>
        <v/>
      </c>
      <c r="D145" s="69" t="str">
        <f ca="1">IF(VLOOKUP(A145,'Trust - Frontsheet'!$A$16:$AC$215,6,0)="","",VLOOKUP(A145,'Trust - Frontsheet'!$A$16:$AC$216,6,0))</f>
        <v/>
      </c>
      <c r="E145" s="69" t="str">
        <f ca="1">IF(A145="","",IF(AND('Trust - Frontsheet'!AK146&gt;1,ISNUMBER('Trust - Frontsheet'!AK146)),"Registered Nurses/Midwives Avg Day Fill rate &gt; 100%",""))</f>
        <v/>
      </c>
      <c r="F145" s="69" t="str">
        <f ca="1">IF(A145="","",IF(AND(ISNUMBER('Trust - Frontsheet'!AL146),'Trust - Frontsheet'!AL146&gt;1),"Non-Registered Nurses/Midwives Avg Day Fill rate &gt; 100%",""))</f>
        <v/>
      </c>
      <c r="G145" s="69" t="str">
        <f ca="1">IF(A145="","",IF(AND(ISNUMBER('Trust - Frontsheet'!AM146),'Trust - Frontsheet'!AM146&gt;1),"Registered Nursing Associates Day Fill rate &gt; 100%",""))</f>
        <v/>
      </c>
      <c r="H145" s="69" t="str">
        <f ca="1">IF(A145="","",IF(AND(ISNUMBER('Trust - Frontsheet'!AN146),'Trust - Frontsheet'!AN146&gt;1),"Non-Registered Nursing Associates Day Fill rate &gt; 100%",""))</f>
        <v/>
      </c>
      <c r="I145" s="69" t="str">
        <f ca="1">IF(A145="","",IF(AND(ISNUMBER('Trust - Frontsheet'!AO146),'Trust - Frontsheet'!AO146&gt;1),"Registered Nurses/Midwives Avg Night Fill rate &gt; 100%",""))</f>
        <v/>
      </c>
      <c r="J145" s="69" t="str">
        <f ca="1">IF(A145="","",IF(AND(ISNUMBER('Trust - Frontsheet'!AP146),'Trust - Frontsheet'!AP146&gt;1),"Non-Registered Nurses/Midwives Avg Night Fill rate &gt;100%",""))</f>
        <v/>
      </c>
      <c r="K145" s="69" t="str">
        <f ca="1">IF(A145="","",IF(AND(ISNUMBER('Trust - Frontsheet'!AQ146),'Trust - Frontsheet'!AQ146&gt;1),"Registered Nursing Associates Avg Night Fill rate 100%",""))</f>
        <v/>
      </c>
      <c r="L145" s="69" t="str">
        <f ca="1">IF(A145="","",IF(AND(ISNUMBER('Trust - Frontsheet'!AR146),'Trust - Frontsheet'!AR146&gt;1),"Non-Registered Nursing Associates Avg Night Fill rate &gt; 100%",""))</f>
        <v/>
      </c>
      <c r="M145" s="69" t="str">
        <f ca="1">IF(A145="","",IF(AND(ISNUMBER('Trust - Frontsheet'!AS146),'Trust - Frontsheet'!AS146&gt;1),"Registered Allied Health Professionals Avg Fill rate &gt; 100%",""))</f>
        <v/>
      </c>
      <c r="N145" s="69" t="str">
        <f ca="1">IF(A145="","",IF(AND(ISNUMBER('Trust - Frontsheet'!AT146),'Trust - Frontsheet'!AT146&gt;1),"Non-Registered Allied Health Professionals Avg Fill rate &gt; 100%",""))</f>
        <v/>
      </c>
      <c r="O145" s="69"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9"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9"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9"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9"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69" t="str">
        <f ca="1">IF('Trust - Frontsheet'!A148="","",'Trust - Frontsheet'!A148)</f>
        <v/>
      </c>
      <c r="B146" s="69" t="str">
        <f ca="1">IF('Trust - Frontsheet'!A148="","",'Trust - Frontsheet'!D148)</f>
        <v/>
      </c>
      <c r="C146" s="69" t="str">
        <f ca="1">IF(VLOOKUP(A146,'Trust - Frontsheet'!$A$16:$AC$215,5,0)="","",VLOOKUP(A146,'Trust - Frontsheet'!$A$16:$AC$216,5,0))</f>
        <v/>
      </c>
      <c r="D146" s="69" t="str">
        <f ca="1">IF(VLOOKUP(A146,'Trust - Frontsheet'!$A$16:$AC$215,6,0)="","",VLOOKUP(A146,'Trust - Frontsheet'!$A$16:$AC$216,6,0))</f>
        <v/>
      </c>
      <c r="E146" s="69" t="str">
        <f ca="1">IF(A146="","",IF(AND('Trust - Frontsheet'!AK147&gt;1,ISNUMBER('Trust - Frontsheet'!AK147)),"Registered Nurses/Midwives Avg Day Fill rate &gt; 100%",""))</f>
        <v/>
      </c>
      <c r="F146" s="69" t="str">
        <f ca="1">IF(A146="","",IF(AND(ISNUMBER('Trust - Frontsheet'!AL147),'Trust - Frontsheet'!AL147&gt;1),"Non-Registered Nurses/Midwives Avg Day Fill rate &gt; 100%",""))</f>
        <v/>
      </c>
      <c r="G146" s="69" t="str">
        <f ca="1">IF(A146="","",IF(AND(ISNUMBER('Trust - Frontsheet'!AM147),'Trust - Frontsheet'!AM147&gt;1),"Registered Nursing Associates Day Fill rate &gt; 100%",""))</f>
        <v/>
      </c>
      <c r="H146" s="69" t="str">
        <f ca="1">IF(A146="","",IF(AND(ISNUMBER('Trust - Frontsheet'!AN147),'Trust - Frontsheet'!AN147&gt;1),"Non-Registered Nursing Associates Day Fill rate &gt; 100%",""))</f>
        <v/>
      </c>
      <c r="I146" s="69" t="str">
        <f ca="1">IF(A146="","",IF(AND(ISNUMBER('Trust - Frontsheet'!AO147),'Trust - Frontsheet'!AO147&gt;1),"Registered Nurses/Midwives Avg Night Fill rate &gt; 100%",""))</f>
        <v/>
      </c>
      <c r="J146" s="69" t="str">
        <f ca="1">IF(A146="","",IF(AND(ISNUMBER('Trust - Frontsheet'!AP147),'Trust - Frontsheet'!AP147&gt;1),"Non-Registered Nurses/Midwives Avg Night Fill rate &gt;100%",""))</f>
        <v/>
      </c>
      <c r="K146" s="69" t="str">
        <f ca="1">IF(A146="","",IF(AND(ISNUMBER('Trust - Frontsheet'!AQ147),'Trust - Frontsheet'!AQ147&gt;1),"Registered Nursing Associates Avg Night Fill rate 100%",""))</f>
        <v/>
      </c>
      <c r="L146" s="69" t="str">
        <f ca="1">IF(A146="","",IF(AND(ISNUMBER('Trust - Frontsheet'!AR147),'Trust - Frontsheet'!AR147&gt;1),"Non-Registered Nursing Associates Avg Night Fill rate &gt; 100%",""))</f>
        <v/>
      </c>
      <c r="M146" s="69" t="str">
        <f ca="1">IF(A146="","",IF(AND(ISNUMBER('Trust - Frontsheet'!AS147),'Trust - Frontsheet'!AS147&gt;1),"Registered Allied Health Professionals Avg Fill rate &gt; 100%",""))</f>
        <v/>
      </c>
      <c r="N146" s="69" t="str">
        <f ca="1">IF(A146="","",IF(AND(ISNUMBER('Trust - Frontsheet'!AT147),'Trust - Frontsheet'!AT147&gt;1),"Non-Registered Allied Health Professionals Avg Fill rate &gt; 100%",""))</f>
        <v/>
      </c>
      <c r="O146" s="69"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9"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9"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9"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9"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69" t="str">
        <f ca="1">IF('Trust - Frontsheet'!A149="","",'Trust - Frontsheet'!A149)</f>
        <v/>
      </c>
      <c r="B147" s="69" t="str">
        <f ca="1">IF('Trust - Frontsheet'!A149="","",'Trust - Frontsheet'!D149)</f>
        <v/>
      </c>
      <c r="C147" s="69" t="str">
        <f ca="1">IF(VLOOKUP(A147,'Trust - Frontsheet'!$A$16:$AC$215,5,0)="","",VLOOKUP(A147,'Trust - Frontsheet'!$A$16:$AC$216,5,0))</f>
        <v/>
      </c>
      <c r="D147" s="69" t="str">
        <f ca="1">IF(VLOOKUP(A147,'Trust - Frontsheet'!$A$16:$AC$215,6,0)="","",VLOOKUP(A147,'Trust - Frontsheet'!$A$16:$AC$216,6,0))</f>
        <v/>
      </c>
      <c r="E147" s="69" t="str">
        <f ca="1">IF(A147="","",IF(AND('Trust - Frontsheet'!AK148&gt;1,ISNUMBER('Trust - Frontsheet'!AK148)),"Registered Nurses/Midwives Avg Day Fill rate &gt; 100%",""))</f>
        <v/>
      </c>
      <c r="F147" s="69" t="str">
        <f ca="1">IF(A147="","",IF(AND(ISNUMBER('Trust - Frontsheet'!AL148),'Trust - Frontsheet'!AL148&gt;1),"Non-Registered Nurses/Midwives Avg Day Fill rate &gt; 100%",""))</f>
        <v/>
      </c>
      <c r="G147" s="69" t="str">
        <f ca="1">IF(A147="","",IF(AND(ISNUMBER('Trust - Frontsheet'!AM148),'Trust - Frontsheet'!AM148&gt;1),"Registered Nursing Associates Day Fill rate &gt; 100%",""))</f>
        <v/>
      </c>
      <c r="H147" s="69" t="str">
        <f ca="1">IF(A147="","",IF(AND(ISNUMBER('Trust - Frontsheet'!AN148),'Trust - Frontsheet'!AN148&gt;1),"Non-Registered Nursing Associates Day Fill rate &gt; 100%",""))</f>
        <v/>
      </c>
      <c r="I147" s="69" t="str">
        <f ca="1">IF(A147="","",IF(AND(ISNUMBER('Trust - Frontsheet'!AO148),'Trust - Frontsheet'!AO148&gt;1),"Registered Nurses/Midwives Avg Night Fill rate &gt; 100%",""))</f>
        <v/>
      </c>
      <c r="J147" s="69" t="str">
        <f ca="1">IF(A147="","",IF(AND(ISNUMBER('Trust - Frontsheet'!AP148),'Trust - Frontsheet'!AP148&gt;1),"Non-Registered Nurses/Midwives Avg Night Fill rate &gt;100%",""))</f>
        <v/>
      </c>
      <c r="K147" s="69" t="str">
        <f ca="1">IF(A147="","",IF(AND(ISNUMBER('Trust - Frontsheet'!AQ148),'Trust - Frontsheet'!AQ148&gt;1),"Registered Nursing Associates Avg Night Fill rate 100%",""))</f>
        <v/>
      </c>
      <c r="L147" s="69" t="str">
        <f ca="1">IF(A147="","",IF(AND(ISNUMBER('Trust - Frontsheet'!AR148),'Trust - Frontsheet'!AR148&gt;1),"Non-Registered Nursing Associates Avg Night Fill rate &gt; 100%",""))</f>
        <v/>
      </c>
      <c r="M147" s="69" t="str">
        <f ca="1">IF(A147="","",IF(AND(ISNUMBER('Trust - Frontsheet'!AS148),'Trust - Frontsheet'!AS148&gt;1),"Registered Allied Health Professionals Avg Fill rate &gt; 100%",""))</f>
        <v/>
      </c>
      <c r="N147" s="69" t="str">
        <f ca="1">IF(A147="","",IF(AND(ISNUMBER('Trust - Frontsheet'!AT148),'Trust - Frontsheet'!AT148&gt;1),"Non-Registered Allied Health Professionals Avg Fill rate &gt; 100%",""))</f>
        <v/>
      </c>
      <c r="O147" s="69"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9"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9"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9"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9"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69" t="str">
        <f ca="1">IF('Trust - Frontsheet'!A150="","",'Trust - Frontsheet'!A150)</f>
        <v/>
      </c>
      <c r="B148" s="69" t="str">
        <f ca="1">IF('Trust - Frontsheet'!A150="","",'Trust - Frontsheet'!D150)</f>
        <v/>
      </c>
      <c r="C148" s="69" t="str">
        <f ca="1">IF(VLOOKUP(A148,'Trust - Frontsheet'!$A$16:$AC$215,5,0)="","",VLOOKUP(A148,'Trust - Frontsheet'!$A$16:$AC$216,5,0))</f>
        <v/>
      </c>
      <c r="D148" s="69" t="str">
        <f ca="1">IF(VLOOKUP(A148,'Trust - Frontsheet'!$A$16:$AC$215,6,0)="","",VLOOKUP(A148,'Trust - Frontsheet'!$A$16:$AC$216,6,0))</f>
        <v/>
      </c>
      <c r="E148" s="69" t="str">
        <f ca="1">IF(A148="","",IF(AND('Trust - Frontsheet'!AK149&gt;1,ISNUMBER('Trust - Frontsheet'!AK149)),"Registered Nurses/Midwives Avg Day Fill rate &gt; 100%",""))</f>
        <v/>
      </c>
      <c r="F148" s="69" t="str">
        <f ca="1">IF(A148="","",IF(AND(ISNUMBER('Trust - Frontsheet'!AL149),'Trust - Frontsheet'!AL149&gt;1),"Non-Registered Nurses/Midwives Avg Day Fill rate &gt; 100%",""))</f>
        <v/>
      </c>
      <c r="G148" s="69" t="str">
        <f ca="1">IF(A148="","",IF(AND(ISNUMBER('Trust - Frontsheet'!AM149),'Trust - Frontsheet'!AM149&gt;1),"Registered Nursing Associates Day Fill rate &gt; 100%",""))</f>
        <v/>
      </c>
      <c r="H148" s="69" t="str">
        <f ca="1">IF(A148="","",IF(AND(ISNUMBER('Trust - Frontsheet'!AN149),'Trust - Frontsheet'!AN149&gt;1),"Non-Registered Nursing Associates Day Fill rate &gt; 100%",""))</f>
        <v/>
      </c>
      <c r="I148" s="69" t="str">
        <f ca="1">IF(A148="","",IF(AND(ISNUMBER('Trust - Frontsheet'!AO149),'Trust - Frontsheet'!AO149&gt;1),"Registered Nurses/Midwives Avg Night Fill rate &gt; 100%",""))</f>
        <v/>
      </c>
      <c r="J148" s="69" t="str">
        <f ca="1">IF(A148="","",IF(AND(ISNUMBER('Trust - Frontsheet'!AP149),'Trust - Frontsheet'!AP149&gt;1),"Non-Registered Nurses/Midwives Avg Night Fill rate &gt;100%",""))</f>
        <v/>
      </c>
      <c r="K148" s="69" t="str">
        <f ca="1">IF(A148="","",IF(AND(ISNUMBER('Trust - Frontsheet'!AQ149),'Trust - Frontsheet'!AQ149&gt;1),"Registered Nursing Associates Avg Night Fill rate 100%",""))</f>
        <v/>
      </c>
      <c r="L148" s="69" t="str">
        <f ca="1">IF(A148="","",IF(AND(ISNUMBER('Trust - Frontsheet'!AR149),'Trust - Frontsheet'!AR149&gt;1),"Non-Registered Nursing Associates Avg Night Fill rate &gt; 100%",""))</f>
        <v/>
      </c>
      <c r="M148" s="69" t="str">
        <f ca="1">IF(A148="","",IF(AND(ISNUMBER('Trust - Frontsheet'!AS149),'Trust - Frontsheet'!AS149&gt;1),"Registered Allied Health Professionals Avg Fill rate &gt; 100%",""))</f>
        <v/>
      </c>
      <c r="N148" s="69" t="str">
        <f ca="1">IF(A148="","",IF(AND(ISNUMBER('Trust - Frontsheet'!AT149),'Trust - Frontsheet'!AT149&gt;1),"Non-Registered Allied Health Professionals Avg Fill rate &gt; 100%",""))</f>
        <v/>
      </c>
      <c r="O148" s="69"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9"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9"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9"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9"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69" t="str">
        <f ca="1">IF('Trust - Frontsheet'!A151="","",'Trust - Frontsheet'!A151)</f>
        <v/>
      </c>
      <c r="B149" s="69" t="str">
        <f ca="1">IF('Trust - Frontsheet'!A151="","",'Trust - Frontsheet'!D151)</f>
        <v/>
      </c>
      <c r="C149" s="69" t="str">
        <f ca="1">IF(VLOOKUP(A149,'Trust - Frontsheet'!$A$16:$AC$215,5,0)="","",VLOOKUP(A149,'Trust - Frontsheet'!$A$16:$AC$216,5,0))</f>
        <v/>
      </c>
      <c r="D149" s="69" t="str">
        <f ca="1">IF(VLOOKUP(A149,'Trust - Frontsheet'!$A$16:$AC$215,6,0)="","",VLOOKUP(A149,'Trust - Frontsheet'!$A$16:$AC$216,6,0))</f>
        <v/>
      </c>
      <c r="E149" s="69" t="str">
        <f ca="1">IF(A149="","",IF(AND('Trust - Frontsheet'!AK150&gt;1,ISNUMBER('Trust - Frontsheet'!AK150)),"Registered Nurses/Midwives Avg Day Fill rate &gt; 100%",""))</f>
        <v/>
      </c>
      <c r="F149" s="69" t="str">
        <f ca="1">IF(A149="","",IF(AND(ISNUMBER('Trust - Frontsheet'!AL150),'Trust - Frontsheet'!AL150&gt;1),"Non-Registered Nurses/Midwives Avg Day Fill rate &gt; 100%",""))</f>
        <v/>
      </c>
      <c r="G149" s="69" t="str">
        <f ca="1">IF(A149="","",IF(AND(ISNUMBER('Trust - Frontsheet'!AM150),'Trust - Frontsheet'!AM150&gt;1),"Registered Nursing Associates Day Fill rate &gt; 100%",""))</f>
        <v/>
      </c>
      <c r="H149" s="69" t="str">
        <f ca="1">IF(A149="","",IF(AND(ISNUMBER('Trust - Frontsheet'!AN150),'Trust - Frontsheet'!AN150&gt;1),"Non-Registered Nursing Associates Day Fill rate &gt; 100%",""))</f>
        <v/>
      </c>
      <c r="I149" s="69" t="str">
        <f ca="1">IF(A149="","",IF(AND(ISNUMBER('Trust - Frontsheet'!AO150),'Trust - Frontsheet'!AO150&gt;1),"Registered Nurses/Midwives Avg Night Fill rate &gt; 100%",""))</f>
        <v/>
      </c>
      <c r="J149" s="69" t="str">
        <f ca="1">IF(A149="","",IF(AND(ISNUMBER('Trust - Frontsheet'!AP150),'Trust - Frontsheet'!AP150&gt;1),"Non-Registered Nurses/Midwives Avg Night Fill rate &gt;100%",""))</f>
        <v/>
      </c>
      <c r="K149" s="69" t="str">
        <f ca="1">IF(A149="","",IF(AND(ISNUMBER('Trust - Frontsheet'!AQ150),'Trust - Frontsheet'!AQ150&gt;1),"Registered Nursing Associates Avg Night Fill rate 100%",""))</f>
        <v/>
      </c>
      <c r="L149" s="69" t="str">
        <f ca="1">IF(A149="","",IF(AND(ISNUMBER('Trust - Frontsheet'!AR150),'Trust - Frontsheet'!AR150&gt;1),"Non-Registered Nursing Associates Avg Night Fill rate &gt; 100%",""))</f>
        <v/>
      </c>
      <c r="M149" s="69" t="str">
        <f ca="1">IF(A149="","",IF(AND(ISNUMBER('Trust - Frontsheet'!AS150),'Trust - Frontsheet'!AS150&gt;1),"Registered Allied Health Professionals Avg Fill rate &gt; 100%",""))</f>
        <v/>
      </c>
      <c r="N149" s="69" t="str">
        <f ca="1">IF(A149="","",IF(AND(ISNUMBER('Trust - Frontsheet'!AT150),'Trust - Frontsheet'!AT150&gt;1),"Non-Registered Allied Health Professionals Avg Fill rate &gt; 100%",""))</f>
        <v/>
      </c>
      <c r="O149" s="69"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9"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9"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9"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9"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69" t="str">
        <f ca="1">IF('Trust - Frontsheet'!A152="","",'Trust - Frontsheet'!A152)</f>
        <v/>
      </c>
      <c r="B150" s="69" t="str">
        <f ca="1">IF('Trust - Frontsheet'!A152="","",'Trust - Frontsheet'!D152)</f>
        <v/>
      </c>
      <c r="C150" s="69" t="str">
        <f ca="1">IF(VLOOKUP(A150,'Trust - Frontsheet'!$A$16:$AC$215,5,0)="","",VLOOKUP(A150,'Trust - Frontsheet'!$A$16:$AC$216,5,0))</f>
        <v/>
      </c>
      <c r="D150" s="69" t="str">
        <f ca="1">IF(VLOOKUP(A150,'Trust - Frontsheet'!$A$16:$AC$215,6,0)="","",VLOOKUP(A150,'Trust - Frontsheet'!$A$16:$AC$216,6,0))</f>
        <v/>
      </c>
      <c r="E150" s="69" t="str">
        <f ca="1">IF(A150="","",IF(AND('Trust - Frontsheet'!AK151&gt;1,ISNUMBER('Trust - Frontsheet'!AK151)),"Registered Nurses/Midwives Avg Day Fill rate &gt; 100%",""))</f>
        <v/>
      </c>
      <c r="F150" s="69" t="str">
        <f ca="1">IF(A150="","",IF(AND(ISNUMBER('Trust - Frontsheet'!AL151),'Trust - Frontsheet'!AL151&gt;1),"Non-Registered Nurses/Midwives Avg Day Fill rate &gt; 100%",""))</f>
        <v/>
      </c>
      <c r="G150" s="69" t="str">
        <f ca="1">IF(A150="","",IF(AND(ISNUMBER('Trust - Frontsheet'!AM151),'Trust - Frontsheet'!AM151&gt;1),"Registered Nursing Associates Day Fill rate &gt; 100%",""))</f>
        <v/>
      </c>
      <c r="H150" s="69" t="str">
        <f ca="1">IF(A150="","",IF(AND(ISNUMBER('Trust - Frontsheet'!AN151),'Trust - Frontsheet'!AN151&gt;1),"Non-Registered Nursing Associates Day Fill rate &gt; 100%",""))</f>
        <v/>
      </c>
      <c r="I150" s="69" t="str">
        <f ca="1">IF(A150="","",IF(AND(ISNUMBER('Trust - Frontsheet'!AO151),'Trust - Frontsheet'!AO151&gt;1),"Registered Nurses/Midwives Avg Night Fill rate &gt; 100%",""))</f>
        <v/>
      </c>
      <c r="J150" s="69" t="str">
        <f ca="1">IF(A150="","",IF(AND(ISNUMBER('Trust - Frontsheet'!AP151),'Trust - Frontsheet'!AP151&gt;1),"Non-Registered Nurses/Midwives Avg Night Fill rate &gt;100%",""))</f>
        <v/>
      </c>
      <c r="K150" s="69" t="str">
        <f ca="1">IF(A150="","",IF(AND(ISNUMBER('Trust - Frontsheet'!AQ151),'Trust - Frontsheet'!AQ151&gt;1),"Registered Nursing Associates Avg Night Fill rate 100%",""))</f>
        <v/>
      </c>
      <c r="L150" s="69" t="str">
        <f ca="1">IF(A150="","",IF(AND(ISNUMBER('Trust - Frontsheet'!AR151),'Trust - Frontsheet'!AR151&gt;1),"Non-Registered Nursing Associates Avg Night Fill rate &gt; 100%",""))</f>
        <v/>
      </c>
      <c r="M150" s="69" t="str">
        <f ca="1">IF(A150="","",IF(AND(ISNUMBER('Trust - Frontsheet'!AS151),'Trust - Frontsheet'!AS151&gt;1),"Registered Allied Health Professionals Avg Fill rate &gt; 100%",""))</f>
        <v/>
      </c>
      <c r="N150" s="69" t="str">
        <f ca="1">IF(A150="","",IF(AND(ISNUMBER('Trust - Frontsheet'!AT151),'Trust - Frontsheet'!AT151&gt;1),"Non-Registered Allied Health Professionals Avg Fill rate &gt; 100%",""))</f>
        <v/>
      </c>
      <c r="O150" s="69"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9"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9"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9"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9"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69" t="str">
        <f ca="1">IF('Trust - Frontsheet'!A153="","",'Trust - Frontsheet'!A153)</f>
        <v/>
      </c>
      <c r="B151" s="69" t="str">
        <f ca="1">IF('Trust - Frontsheet'!A153="","",'Trust - Frontsheet'!D153)</f>
        <v/>
      </c>
      <c r="C151" s="69" t="str">
        <f ca="1">IF(VLOOKUP(A151,'Trust - Frontsheet'!$A$16:$AC$215,5,0)="","",VLOOKUP(A151,'Trust - Frontsheet'!$A$16:$AC$216,5,0))</f>
        <v/>
      </c>
      <c r="D151" s="69" t="str">
        <f ca="1">IF(VLOOKUP(A151,'Trust - Frontsheet'!$A$16:$AC$215,6,0)="","",VLOOKUP(A151,'Trust - Frontsheet'!$A$16:$AC$216,6,0))</f>
        <v/>
      </c>
      <c r="E151" s="69" t="str">
        <f ca="1">IF(A151="","",IF(AND('Trust - Frontsheet'!AK152&gt;1,ISNUMBER('Trust - Frontsheet'!AK152)),"Registered Nurses/Midwives Avg Day Fill rate &gt; 100%",""))</f>
        <v/>
      </c>
      <c r="F151" s="69" t="str">
        <f ca="1">IF(A151="","",IF(AND(ISNUMBER('Trust - Frontsheet'!AL152),'Trust - Frontsheet'!AL152&gt;1),"Non-Registered Nurses/Midwives Avg Day Fill rate &gt; 100%",""))</f>
        <v/>
      </c>
      <c r="G151" s="69" t="str">
        <f ca="1">IF(A151="","",IF(AND(ISNUMBER('Trust - Frontsheet'!AM152),'Trust - Frontsheet'!AM152&gt;1),"Registered Nursing Associates Day Fill rate &gt; 100%",""))</f>
        <v/>
      </c>
      <c r="H151" s="69" t="str">
        <f ca="1">IF(A151="","",IF(AND(ISNUMBER('Trust - Frontsheet'!AN152),'Trust - Frontsheet'!AN152&gt;1),"Non-Registered Nursing Associates Day Fill rate &gt; 100%",""))</f>
        <v/>
      </c>
      <c r="I151" s="69" t="str">
        <f ca="1">IF(A151="","",IF(AND(ISNUMBER('Trust - Frontsheet'!AO152),'Trust - Frontsheet'!AO152&gt;1),"Registered Nurses/Midwives Avg Night Fill rate &gt; 100%",""))</f>
        <v/>
      </c>
      <c r="J151" s="69" t="str">
        <f ca="1">IF(A151="","",IF(AND(ISNUMBER('Trust - Frontsheet'!AP152),'Trust - Frontsheet'!AP152&gt;1),"Non-Registered Nurses/Midwives Avg Night Fill rate &gt;100%",""))</f>
        <v/>
      </c>
      <c r="K151" s="69" t="str">
        <f ca="1">IF(A151="","",IF(AND(ISNUMBER('Trust - Frontsheet'!AQ152),'Trust - Frontsheet'!AQ152&gt;1),"Registered Nursing Associates Avg Night Fill rate 100%",""))</f>
        <v/>
      </c>
      <c r="L151" s="69" t="str">
        <f ca="1">IF(A151="","",IF(AND(ISNUMBER('Trust - Frontsheet'!AR152),'Trust - Frontsheet'!AR152&gt;1),"Non-Registered Nursing Associates Avg Night Fill rate &gt; 100%",""))</f>
        <v/>
      </c>
      <c r="M151" s="69" t="str">
        <f ca="1">IF(A151="","",IF(AND(ISNUMBER('Trust - Frontsheet'!AS152),'Trust - Frontsheet'!AS152&gt;1),"Registered Allied Health Professionals Avg Fill rate &gt; 100%",""))</f>
        <v/>
      </c>
      <c r="N151" s="69" t="str">
        <f ca="1">IF(A151="","",IF(AND(ISNUMBER('Trust - Frontsheet'!AT152),'Trust - Frontsheet'!AT152&gt;1),"Non-Registered Allied Health Professionals Avg Fill rate &gt; 100%",""))</f>
        <v/>
      </c>
      <c r="O151" s="69"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9"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9"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9"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9"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69" t="str">
        <f ca="1">IF('Trust - Frontsheet'!A154="","",'Trust - Frontsheet'!A154)</f>
        <v/>
      </c>
      <c r="B152" s="69" t="str">
        <f ca="1">IF('Trust - Frontsheet'!A154="","",'Trust - Frontsheet'!D154)</f>
        <v/>
      </c>
      <c r="C152" s="69" t="str">
        <f ca="1">IF(VLOOKUP(A152,'Trust - Frontsheet'!$A$16:$AC$215,5,0)="","",VLOOKUP(A152,'Trust - Frontsheet'!$A$16:$AC$216,5,0))</f>
        <v/>
      </c>
      <c r="D152" s="69" t="str">
        <f ca="1">IF(VLOOKUP(A152,'Trust - Frontsheet'!$A$16:$AC$215,6,0)="","",VLOOKUP(A152,'Trust - Frontsheet'!$A$16:$AC$216,6,0))</f>
        <v/>
      </c>
      <c r="E152" s="69" t="str">
        <f ca="1">IF(A152="","",IF(AND('Trust - Frontsheet'!AK153&gt;1,ISNUMBER('Trust - Frontsheet'!AK153)),"Registered Nurses/Midwives Avg Day Fill rate &gt; 100%",""))</f>
        <v/>
      </c>
      <c r="F152" s="69" t="str">
        <f ca="1">IF(A152="","",IF(AND(ISNUMBER('Trust - Frontsheet'!AL153),'Trust - Frontsheet'!AL153&gt;1),"Non-Registered Nurses/Midwives Avg Day Fill rate &gt; 100%",""))</f>
        <v/>
      </c>
      <c r="G152" s="69" t="str">
        <f ca="1">IF(A152="","",IF(AND(ISNUMBER('Trust - Frontsheet'!AM153),'Trust - Frontsheet'!AM153&gt;1),"Registered Nursing Associates Day Fill rate &gt; 100%",""))</f>
        <v/>
      </c>
      <c r="H152" s="69" t="str">
        <f ca="1">IF(A152="","",IF(AND(ISNUMBER('Trust - Frontsheet'!AN153),'Trust - Frontsheet'!AN153&gt;1),"Non-Registered Nursing Associates Day Fill rate &gt; 100%",""))</f>
        <v/>
      </c>
      <c r="I152" s="69" t="str">
        <f ca="1">IF(A152="","",IF(AND(ISNUMBER('Trust - Frontsheet'!AO153),'Trust - Frontsheet'!AO153&gt;1),"Registered Nurses/Midwives Avg Night Fill rate &gt; 100%",""))</f>
        <v/>
      </c>
      <c r="J152" s="69" t="str">
        <f ca="1">IF(A152="","",IF(AND(ISNUMBER('Trust - Frontsheet'!AP153),'Trust - Frontsheet'!AP153&gt;1),"Non-Registered Nurses/Midwives Avg Night Fill rate &gt;100%",""))</f>
        <v/>
      </c>
      <c r="K152" s="69" t="str">
        <f ca="1">IF(A152="","",IF(AND(ISNUMBER('Trust - Frontsheet'!AQ153),'Trust - Frontsheet'!AQ153&gt;1),"Registered Nursing Associates Avg Night Fill rate 100%",""))</f>
        <v/>
      </c>
      <c r="L152" s="69" t="str">
        <f ca="1">IF(A152="","",IF(AND(ISNUMBER('Trust - Frontsheet'!AR153),'Trust - Frontsheet'!AR153&gt;1),"Non-Registered Nursing Associates Avg Night Fill rate &gt; 100%",""))</f>
        <v/>
      </c>
      <c r="M152" s="69" t="str">
        <f ca="1">IF(A152="","",IF(AND(ISNUMBER('Trust - Frontsheet'!AS153),'Trust - Frontsheet'!AS153&gt;1),"Registered Allied Health Professionals Avg Fill rate &gt; 100%",""))</f>
        <v/>
      </c>
      <c r="N152" s="69" t="str">
        <f ca="1">IF(A152="","",IF(AND(ISNUMBER('Trust - Frontsheet'!AT153),'Trust - Frontsheet'!AT153&gt;1),"Non-Registered Allied Health Professionals Avg Fill rate &gt; 100%",""))</f>
        <v/>
      </c>
      <c r="O152" s="69"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9"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9"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9"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9"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69" t="str">
        <f ca="1">IF('Trust - Frontsheet'!A155="","",'Trust - Frontsheet'!A155)</f>
        <v/>
      </c>
      <c r="B153" s="69" t="str">
        <f ca="1">IF('Trust - Frontsheet'!A155="","",'Trust - Frontsheet'!D155)</f>
        <v/>
      </c>
      <c r="C153" s="69" t="str">
        <f ca="1">IF(VLOOKUP(A153,'Trust - Frontsheet'!$A$16:$AC$215,5,0)="","",VLOOKUP(A153,'Trust - Frontsheet'!$A$16:$AC$216,5,0))</f>
        <v/>
      </c>
      <c r="D153" s="69" t="str">
        <f ca="1">IF(VLOOKUP(A153,'Trust - Frontsheet'!$A$16:$AC$215,6,0)="","",VLOOKUP(A153,'Trust - Frontsheet'!$A$16:$AC$216,6,0))</f>
        <v/>
      </c>
      <c r="E153" s="69" t="str">
        <f ca="1">IF(A153="","",IF(AND('Trust - Frontsheet'!AK154&gt;1,ISNUMBER('Trust - Frontsheet'!AK154)),"Registered Nurses/Midwives Avg Day Fill rate &gt; 100%",""))</f>
        <v/>
      </c>
      <c r="F153" s="69" t="str">
        <f ca="1">IF(A153="","",IF(AND(ISNUMBER('Trust - Frontsheet'!AL154),'Trust - Frontsheet'!AL154&gt;1),"Non-Registered Nurses/Midwives Avg Day Fill rate &gt; 100%",""))</f>
        <v/>
      </c>
      <c r="G153" s="69" t="str">
        <f ca="1">IF(A153="","",IF(AND(ISNUMBER('Trust - Frontsheet'!AM154),'Trust - Frontsheet'!AM154&gt;1),"Registered Nursing Associates Day Fill rate &gt; 100%",""))</f>
        <v/>
      </c>
      <c r="H153" s="69" t="str">
        <f ca="1">IF(A153="","",IF(AND(ISNUMBER('Trust - Frontsheet'!AN154),'Trust - Frontsheet'!AN154&gt;1),"Non-Registered Nursing Associates Day Fill rate &gt; 100%",""))</f>
        <v/>
      </c>
      <c r="I153" s="69" t="str">
        <f ca="1">IF(A153="","",IF(AND(ISNUMBER('Trust - Frontsheet'!AO154),'Trust - Frontsheet'!AO154&gt;1),"Registered Nurses/Midwives Avg Night Fill rate &gt; 100%",""))</f>
        <v/>
      </c>
      <c r="J153" s="69" t="str">
        <f ca="1">IF(A153="","",IF(AND(ISNUMBER('Trust - Frontsheet'!AP154),'Trust - Frontsheet'!AP154&gt;1),"Non-Registered Nurses/Midwives Avg Night Fill rate &gt;100%",""))</f>
        <v/>
      </c>
      <c r="K153" s="69" t="str">
        <f ca="1">IF(A153="","",IF(AND(ISNUMBER('Trust - Frontsheet'!AQ154),'Trust - Frontsheet'!AQ154&gt;1),"Registered Nursing Associates Avg Night Fill rate 100%",""))</f>
        <v/>
      </c>
      <c r="L153" s="69" t="str">
        <f ca="1">IF(A153="","",IF(AND(ISNUMBER('Trust - Frontsheet'!AR154),'Trust - Frontsheet'!AR154&gt;1),"Non-Registered Nursing Associates Avg Night Fill rate &gt; 100%",""))</f>
        <v/>
      </c>
      <c r="M153" s="69" t="str">
        <f ca="1">IF(A153="","",IF(AND(ISNUMBER('Trust - Frontsheet'!AS154),'Trust - Frontsheet'!AS154&gt;1),"Registered Allied Health Professionals Avg Fill rate &gt; 100%",""))</f>
        <v/>
      </c>
      <c r="N153" s="69" t="str">
        <f ca="1">IF(A153="","",IF(AND(ISNUMBER('Trust - Frontsheet'!AT154),'Trust - Frontsheet'!AT154&gt;1),"Non-Registered Allied Health Professionals Avg Fill rate &gt; 100%",""))</f>
        <v/>
      </c>
      <c r="O153" s="69"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9"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9"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9"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9"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69" t="str">
        <f ca="1">IF('Trust - Frontsheet'!A156="","",'Trust - Frontsheet'!A156)</f>
        <v/>
      </c>
      <c r="B154" s="69" t="str">
        <f ca="1">IF('Trust - Frontsheet'!A156="","",'Trust - Frontsheet'!D156)</f>
        <v/>
      </c>
      <c r="C154" s="69" t="str">
        <f ca="1">IF(VLOOKUP(A154,'Trust - Frontsheet'!$A$16:$AC$215,5,0)="","",VLOOKUP(A154,'Trust - Frontsheet'!$A$16:$AC$216,5,0))</f>
        <v/>
      </c>
      <c r="D154" s="69" t="str">
        <f ca="1">IF(VLOOKUP(A154,'Trust - Frontsheet'!$A$16:$AC$215,6,0)="","",VLOOKUP(A154,'Trust - Frontsheet'!$A$16:$AC$216,6,0))</f>
        <v/>
      </c>
      <c r="E154" s="69" t="str">
        <f ca="1">IF(A154="","",IF(AND('Trust - Frontsheet'!AK155&gt;1,ISNUMBER('Trust - Frontsheet'!AK155)),"Registered Nurses/Midwives Avg Day Fill rate &gt; 100%",""))</f>
        <v/>
      </c>
      <c r="F154" s="69" t="str">
        <f ca="1">IF(A154="","",IF(AND(ISNUMBER('Trust - Frontsheet'!AL155),'Trust - Frontsheet'!AL155&gt;1),"Non-Registered Nurses/Midwives Avg Day Fill rate &gt; 100%",""))</f>
        <v/>
      </c>
      <c r="G154" s="69" t="str">
        <f ca="1">IF(A154="","",IF(AND(ISNUMBER('Trust - Frontsheet'!AM155),'Trust - Frontsheet'!AM155&gt;1),"Registered Nursing Associates Day Fill rate &gt; 100%",""))</f>
        <v/>
      </c>
      <c r="H154" s="69" t="str">
        <f ca="1">IF(A154="","",IF(AND(ISNUMBER('Trust - Frontsheet'!AN155),'Trust - Frontsheet'!AN155&gt;1),"Non-Registered Nursing Associates Day Fill rate &gt; 100%",""))</f>
        <v/>
      </c>
      <c r="I154" s="69" t="str">
        <f ca="1">IF(A154="","",IF(AND(ISNUMBER('Trust - Frontsheet'!AO155),'Trust - Frontsheet'!AO155&gt;1),"Registered Nurses/Midwives Avg Night Fill rate &gt; 100%",""))</f>
        <v/>
      </c>
      <c r="J154" s="69" t="str">
        <f ca="1">IF(A154="","",IF(AND(ISNUMBER('Trust - Frontsheet'!AP155),'Trust - Frontsheet'!AP155&gt;1),"Non-Registered Nurses/Midwives Avg Night Fill rate &gt;100%",""))</f>
        <v/>
      </c>
      <c r="K154" s="69" t="str">
        <f ca="1">IF(A154="","",IF(AND(ISNUMBER('Trust - Frontsheet'!AQ155),'Trust - Frontsheet'!AQ155&gt;1),"Registered Nursing Associates Avg Night Fill rate 100%",""))</f>
        <v/>
      </c>
      <c r="L154" s="69" t="str">
        <f ca="1">IF(A154="","",IF(AND(ISNUMBER('Trust - Frontsheet'!AR155),'Trust - Frontsheet'!AR155&gt;1),"Non-Registered Nursing Associates Avg Night Fill rate &gt; 100%",""))</f>
        <v/>
      </c>
      <c r="M154" s="69" t="str">
        <f ca="1">IF(A154="","",IF(AND(ISNUMBER('Trust - Frontsheet'!AS155),'Trust - Frontsheet'!AS155&gt;1),"Registered Allied Health Professionals Avg Fill rate &gt; 100%",""))</f>
        <v/>
      </c>
      <c r="N154" s="69" t="str">
        <f ca="1">IF(A154="","",IF(AND(ISNUMBER('Trust - Frontsheet'!AT155),'Trust - Frontsheet'!AT155&gt;1),"Non-Registered Allied Health Professionals Avg Fill rate &gt; 100%",""))</f>
        <v/>
      </c>
      <c r="O154" s="69"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9"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9"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9"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9"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69" t="str">
        <f ca="1">IF('Trust - Frontsheet'!A157="","",'Trust - Frontsheet'!A157)</f>
        <v/>
      </c>
      <c r="B155" s="69" t="str">
        <f ca="1">IF('Trust - Frontsheet'!A157="","",'Trust - Frontsheet'!D157)</f>
        <v/>
      </c>
      <c r="C155" s="69" t="str">
        <f ca="1">IF(VLOOKUP(A155,'Trust - Frontsheet'!$A$16:$AC$215,5,0)="","",VLOOKUP(A155,'Trust - Frontsheet'!$A$16:$AC$216,5,0))</f>
        <v/>
      </c>
      <c r="D155" s="69" t="str">
        <f ca="1">IF(VLOOKUP(A155,'Trust - Frontsheet'!$A$16:$AC$215,6,0)="","",VLOOKUP(A155,'Trust - Frontsheet'!$A$16:$AC$216,6,0))</f>
        <v/>
      </c>
      <c r="E155" s="69" t="str">
        <f ca="1">IF(A155="","",IF(AND('Trust - Frontsheet'!AK156&gt;1,ISNUMBER('Trust - Frontsheet'!AK156)),"Registered Nurses/Midwives Avg Day Fill rate &gt; 100%",""))</f>
        <v/>
      </c>
      <c r="F155" s="69" t="str">
        <f ca="1">IF(A155="","",IF(AND(ISNUMBER('Trust - Frontsheet'!AL156),'Trust - Frontsheet'!AL156&gt;1),"Non-Registered Nurses/Midwives Avg Day Fill rate &gt; 100%",""))</f>
        <v/>
      </c>
      <c r="G155" s="69" t="str">
        <f ca="1">IF(A155="","",IF(AND(ISNUMBER('Trust - Frontsheet'!AM156),'Trust - Frontsheet'!AM156&gt;1),"Registered Nursing Associates Day Fill rate &gt; 100%",""))</f>
        <v/>
      </c>
      <c r="H155" s="69" t="str">
        <f ca="1">IF(A155="","",IF(AND(ISNUMBER('Trust - Frontsheet'!AN156),'Trust - Frontsheet'!AN156&gt;1),"Non-Registered Nursing Associates Day Fill rate &gt; 100%",""))</f>
        <v/>
      </c>
      <c r="I155" s="69" t="str">
        <f ca="1">IF(A155="","",IF(AND(ISNUMBER('Trust - Frontsheet'!AO156),'Trust - Frontsheet'!AO156&gt;1),"Registered Nurses/Midwives Avg Night Fill rate &gt; 100%",""))</f>
        <v/>
      </c>
      <c r="J155" s="69" t="str">
        <f ca="1">IF(A155="","",IF(AND(ISNUMBER('Trust - Frontsheet'!AP156),'Trust - Frontsheet'!AP156&gt;1),"Non-Registered Nurses/Midwives Avg Night Fill rate &gt;100%",""))</f>
        <v/>
      </c>
      <c r="K155" s="69" t="str">
        <f ca="1">IF(A155="","",IF(AND(ISNUMBER('Trust - Frontsheet'!AQ156),'Trust - Frontsheet'!AQ156&gt;1),"Registered Nursing Associates Avg Night Fill rate 100%",""))</f>
        <v/>
      </c>
      <c r="L155" s="69" t="str">
        <f ca="1">IF(A155="","",IF(AND(ISNUMBER('Trust - Frontsheet'!AR156),'Trust - Frontsheet'!AR156&gt;1),"Non-Registered Nursing Associates Avg Night Fill rate &gt; 100%",""))</f>
        <v/>
      </c>
      <c r="M155" s="69" t="str">
        <f ca="1">IF(A155="","",IF(AND(ISNUMBER('Trust - Frontsheet'!AS156),'Trust - Frontsheet'!AS156&gt;1),"Registered Allied Health Professionals Avg Fill rate &gt; 100%",""))</f>
        <v/>
      </c>
      <c r="N155" s="69" t="str">
        <f ca="1">IF(A155="","",IF(AND(ISNUMBER('Trust - Frontsheet'!AT156),'Trust - Frontsheet'!AT156&gt;1),"Non-Registered Allied Health Professionals Avg Fill rate &gt; 100%",""))</f>
        <v/>
      </c>
      <c r="O155" s="69"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9"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9"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9"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9"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69" t="str">
        <f ca="1">IF('Trust - Frontsheet'!A158="","",'Trust - Frontsheet'!A158)</f>
        <v/>
      </c>
      <c r="B156" s="69" t="str">
        <f ca="1">IF('Trust - Frontsheet'!A158="","",'Trust - Frontsheet'!D158)</f>
        <v/>
      </c>
      <c r="C156" s="69" t="str">
        <f ca="1">IF(VLOOKUP(A156,'Trust - Frontsheet'!$A$16:$AC$215,5,0)="","",VLOOKUP(A156,'Trust - Frontsheet'!$A$16:$AC$216,5,0))</f>
        <v/>
      </c>
      <c r="D156" s="69" t="str">
        <f ca="1">IF(VLOOKUP(A156,'Trust - Frontsheet'!$A$16:$AC$215,6,0)="","",VLOOKUP(A156,'Trust - Frontsheet'!$A$16:$AC$216,6,0))</f>
        <v/>
      </c>
      <c r="E156" s="69" t="str">
        <f ca="1">IF(A156="","",IF(AND('Trust - Frontsheet'!AK157&gt;1,ISNUMBER('Trust - Frontsheet'!AK157)),"Registered Nurses/Midwives Avg Day Fill rate &gt; 100%",""))</f>
        <v/>
      </c>
      <c r="F156" s="69" t="str">
        <f ca="1">IF(A156="","",IF(AND(ISNUMBER('Trust - Frontsheet'!AL157),'Trust - Frontsheet'!AL157&gt;1),"Non-Registered Nurses/Midwives Avg Day Fill rate &gt; 100%",""))</f>
        <v/>
      </c>
      <c r="G156" s="69" t="str">
        <f ca="1">IF(A156="","",IF(AND(ISNUMBER('Trust - Frontsheet'!AM157),'Trust - Frontsheet'!AM157&gt;1),"Registered Nursing Associates Day Fill rate &gt; 100%",""))</f>
        <v/>
      </c>
      <c r="H156" s="69" t="str">
        <f ca="1">IF(A156="","",IF(AND(ISNUMBER('Trust - Frontsheet'!AN157),'Trust - Frontsheet'!AN157&gt;1),"Non-Registered Nursing Associates Day Fill rate &gt; 100%",""))</f>
        <v/>
      </c>
      <c r="I156" s="69" t="str">
        <f ca="1">IF(A156="","",IF(AND(ISNUMBER('Trust - Frontsheet'!AO157),'Trust - Frontsheet'!AO157&gt;1),"Registered Nurses/Midwives Avg Night Fill rate &gt; 100%",""))</f>
        <v/>
      </c>
      <c r="J156" s="69" t="str">
        <f ca="1">IF(A156="","",IF(AND(ISNUMBER('Trust - Frontsheet'!AP157),'Trust - Frontsheet'!AP157&gt;1),"Non-Registered Nurses/Midwives Avg Night Fill rate &gt;100%",""))</f>
        <v/>
      </c>
      <c r="K156" s="69" t="str">
        <f ca="1">IF(A156="","",IF(AND(ISNUMBER('Trust - Frontsheet'!AQ157),'Trust - Frontsheet'!AQ157&gt;1),"Registered Nursing Associates Avg Night Fill rate 100%",""))</f>
        <v/>
      </c>
      <c r="L156" s="69" t="str">
        <f ca="1">IF(A156="","",IF(AND(ISNUMBER('Trust - Frontsheet'!AR157),'Trust - Frontsheet'!AR157&gt;1),"Non-Registered Nursing Associates Avg Night Fill rate &gt; 100%",""))</f>
        <v/>
      </c>
      <c r="M156" s="69" t="str">
        <f ca="1">IF(A156="","",IF(AND(ISNUMBER('Trust - Frontsheet'!AS157),'Trust - Frontsheet'!AS157&gt;1),"Registered Allied Health Professionals Avg Fill rate &gt; 100%",""))</f>
        <v/>
      </c>
      <c r="N156" s="69" t="str">
        <f ca="1">IF(A156="","",IF(AND(ISNUMBER('Trust - Frontsheet'!AT157),'Trust - Frontsheet'!AT157&gt;1),"Non-Registered Allied Health Professionals Avg Fill rate &gt; 100%",""))</f>
        <v/>
      </c>
      <c r="O156" s="69"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9"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9"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9"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9"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69" t="str">
        <f ca="1">IF('Trust - Frontsheet'!A159="","",'Trust - Frontsheet'!A159)</f>
        <v/>
      </c>
      <c r="B157" s="69" t="str">
        <f ca="1">IF('Trust - Frontsheet'!A159="","",'Trust - Frontsheet'!D159)</f>
        <v/>
      </c>
      <c r="C157" s="69" t="str">
        <f ca="1">IF(VLOOKUP(A157,'Trust - Frontsheet'!$A$16:$AC$215,5,0)="","",VLOOKUP(A157,'Trust - Frontsheet'!$A$16:$AC$216,5,0))</f>
        <v/>
      </c>
      <c r="D157" s="69" t="str">
        <f ca="1">IF(VLOOKUP(A157,'Trust - Frontsheet'!$A$16:$AC$215,6,0)="","",VLOOKUP(A157,'Trust - Frontsheet'!$A$16:$AC$216,6,0))</f>
        <v/>
      </c>
      <c r="E157" s="69" t="str">
        <f ca="1">IF(A157="","",IF(AND('Trust - Frontsheet'!AK158&gt;1,ISNUMBER('Trust - Frontsheet'!AK158)),"Registered Nurses/Midwives Avg Day Fill rate &gt; 100%",""))</f>
        <v/>
      </c>
      <c r="F157" s="69" t="str">
        <f ca="1">IF(A157="","",IF(AND(ISNUMBER('Trust - Frontsheet'!AL158),'Trust - Frontsheet'!AL158&gt;1),"Non-Registered Nurses/Midwives Avg Day Fill rate &gt; 100%",""))</f>
        <v/>
      </c>
      <c r="G157" s="69" t="str">
        <f ca="1">IF(A157="","",IF(AND(ISNUMBER('Trust - Frontsheet'!AM158),'Trust - Frontsheet'!AM158&gt;1),"Registered Nursing Associates Day Fill rate &gt; 100%",""))</f>
        <v/>
      </c>
      <c r="H157" s="69" t="str">
        <f ca="1">IF(A157="","",IF(AND(ISNUMBER('Trust - Frontsheet'!AN158),'Trust - Frontsheet'!AN158&gt;1),"Non-Registered Nursing Associates Day Fill rate &gt; 100%",""))</f>
        <v/>
      </c>
      <c r="I157" s="69" t="str">
        <f ca="1">IF(A157="","",IF(AND(ISNUMBER('Trust - Frontsheet'!AO158),'Trust - Frontsheet'!AO158&gt;1),"Registered Nurses/Midwives Avg Night Fill rate &gt; 100%",""))</f>
        <v/>
      </c>
      <c r="J157" s="69" t="str">
        <f ca="1">IF(A157="","",IF(AND(ISNUMBER('Trust - Frontsheet'!AP158),'Trust - Frontsheet'!AP158&gt;1),"Non-Registered Nurses/Midwives Avg Night Fill rate &gt;100%",""))</f>
        <v/>
      </c>
      <c r="K157" s="69" t="str">
        <f ca="1">IF(A157="","",IF(AND(ISNUMBER('Trust - Frontsheet'!AQ158),'Trust - Frontsheet'!AQ158&gt;1),"Registered Nursing Associates Avg Night Fill rate 100%",""))</f>
        <v/>
      </c>
      <c r="L157" s="69" t="str">
        <f ca="1">IF(A157="","",IF(AND(ISNUMBER('Trust - Frontsheet'!AR158),'Trust - Frontsheet'!AR158&gt;1),"Non-Registered Nursing Associates Avg Night Fill rate &gt; 100%",""))</f>
        <v/>
      </c>
      <c r="M157" s="69" t="str">
        <f ca="1">IF(A157="","",IF(AND(ISNUMBER('Trust - Frontsheet'!AS158),'Trust - Frontsheet'!AS158&gt;1),"Registered Allied Health Professionals Avg Fill rate &gt; 100%",""))</f>
        <v/>
      </c>
      <c r="N157" s="69" t="str">
        <f ca="1">IF(A157="","",IF(AND(ISNUMBER('Trust - Frontsheet'!AT158),'Trust - Frontsheet'!AT158&gt;1),"Non-Registered Allied Health Professionals Avg Fill rate &gt; 100%",""))</f>
        <v/>
      </c>
      <c r="O157" s="69"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9"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9"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9"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9"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69" t="str">
        <f ca="1">IF('Trust - Frontsheet'!A160="","",'Trust - Frontsheet'!A160)</f>
        <v/>
      </c>
      <c r="B158" s="69" t="str">
        <f ca="1">IF('Trust - Frontsheet'!A160="","",'Trust - Frontsheet'!D160)</f>
        <v/>
      </c>
      <c r="C158" s="69" t="str">
        <f ca="1">IF(VLOOKUP(A158,'Trust - Frontsheet'!$A$16:$AC$215,5,0)="","",VLOOKUP(A158,'Trust - Frontsheet'!$A$16:$AC$216,5,0))</f>
        <v/>
      </c>
      <c r="D158" s="69" t="str">
        <f ca="1">IF(VLOOKUP(A158,'Trust - Frontsheet'!$A$16:$AC$215,6,0)="","",VLOOKUP(A158,'Trust - Frontsheet'!$A$16:$AC$216,6,0))</f>
        <v/>
      </c>
      <c r="E158" s="69" t="str">
        <f ca="1">IF(A158="","",IF(AND('Trust - Frontsheet'!AK159&gt;1,ISNUMBER('Trust - Frontsheet'!AK159)),"Registered Nurses/Midwives Avg Day Fill rate &gt; 100%",""))</f>
        <v/>
      </c>
      <c r="F158" s="69" t="str">
        <f ca="1">IF(A158="","",IF(AND(ISNUMBER('Trust - Frontsheet'!AL159),'Trust - Frontsheet'!AL159&gt;1),"Non-Registered Nurses/Midwives Avg Day Fill rate &gt; 100%",""))</f>
        <v/>
      </c>
      <c r="G158" s="69" t="str">
        <f ca="1">IF(A158="","",IF(AND(ISNUMBER('Trust - Frontsheet'!AM159),'Trust - Frontsheet'!AM159&gt;1),"Registered Nursing Associates Day Fill rate &gt; 100%",""))</f>
        <v/>
      </c>
      <c r="H158" s="69" t="str">
        <f ca="1">IF(A158="","",IF(AND(ISNUMBER('Trust - Frontsheet'!AN159),'Trust - Frontsheet'!AN159&gt;1),"Non-Registered Nursing Associates Day Fill rate &gt; 100%",""))</f>
        <v/>
      </c>
      <c r="I158" s="69" t="str">
        <f ca="1">IF(A158="","",IF(AND(ISNUMBER('Trust - Frontsheet'!AO159),'Trust - Frontsheet'!AO159&gt;1),"Registered Nurses/Midwives Avg Night Fill rate &gt; 100%",""))</f>
        <v/>
      </c>
      <c r="J158" s="69" t="str">
        <f ca="1">IF(A158="","",IF(AND(ISNUMBER('Trust - Frontsheet'!AP159),'Trust - Frontsheet'!AP159&gt;1),"Non-Registered Nurses/Midwives Avg Night Fill rate &gt;100%",""))</f>
        <v/>
      </c>
      <c r="K158" s="69" t="str">
        <f ca="1">IF(A158="","",IF(AND(ISNUMBER('Trust - Frontsheet'!AQ159),'Trust - Frontsheet'!AQ159&gt;1),"Registered Nursing Associates Avg Night Fill rate 100%",""))</f>
        <v/>
      </c>
      <c r="L158" s="69" t="str">
        <f ca="1">IF(A158="","",IF(AND(ISNUMBER('Trust - Frontsheet'!AR159),'Trust - Frontsheet'!AR159&gt;1),"Non-Registered Nursing Associates Avg Night Fill rate &gt; 100%",""))</f>
        <v/>
      </c>
      <c r="M158" s="69" t="str">
        <f ca="1">IF(A158="","",IF(AND(ISNUMBER('Trust - Frontsheet'!AS159),'Trust - Frontsheet'!AS159&gt;1),"Registered Allied Health Professionals Avg Fill rate &gt; 100%",""))</f>
        <v/>
      </c>
      <c r="N158" s="69" t="str">
        <f ca="1">IF(A158="","",IF(AND(ISNUMBER('Trust - Frontsheet'!AT159),'Trust - Frontsheet'!AT159&gt;1),"Non-Registered Allied Health Professionals Avg Fill rate &gt; 100%",""))</f>
        <v/>
      </c>
      <c r="O158" s="69"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9"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9"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9"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9"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69" t="str">
        <f ca="1">IF('Trust - Frontsheet'!A161="","",'Trust - Frontsheet'!A161)</f>
        <v/>
      </c>
      <c r="B159" s="69" t="str">
        <f ca="1">IF('Trust - Frontsheet'!A161="","",'Trust - Frontsheet'!D161)</f>
        <v/>
      </c>
      <c r="C159" s="69" t="str">
        <f ca="1">IF(VLOOKUP(A159,'Trust - Frontsheet'!$A$16:$AC$215,5,0)="","",VLOOKUP(A159,'Trust - Frontsheet'!$A$16:$AC$216,5,0))</f>
        <v/>
      </c>
      <c r="D159" s="69" t="str">
        <f ca="1">IF(VLOOKUP(A159,'Trust - Frontsheet'!$A$16:$AC$215,6,0)="","",VLOOKUP(A159,'Trust - Frontsheet'!$A$16:$AC$216,6,0))</f>
        <v/>
      </c>
      <c r="E159" s="69" t="str">
        <f ca="1">IF(A159="","",IF(AND('Trust - Frontsheet'!AK160&gt;1,ISNUMBER('Trust - Frontsheet'!AK160)),"Registered Nurses/Midwives Avg Day Fill rate &gt; 100%",""))</f>
        <v/>
      </c>
      <c r="F159" s="69" t="str">
        <f ca="1">IF(A159="","",IF(AND(ISNUMBER('Trust - Frontsheet'!AL160),'Trust - Frontsheet'!AL160&gt;1),"Non-Registered Nurses/Midwives Avg Day Fill rate &gt; 100%",""))</f>
        <v/>
      </c>
      <c r="G159" s="69" t="str">
        <f ca="1">IF(A159="","",IF(AND(ISNUMBER('Trust - Frontsheet'!AM160),'Trust - Frontsheet'!AM160&gt;1),"Registered Nursing Associates Day Fill rate &gt; 100%",""))</f>
        <v/>
      </c>
      <c r="H159" s="69" t="str">
        <f ca="1">IF(A159="","",IF(AND(ISNUMBER('Trust - Frontsheet'!AN160),'Trust - Frontsheet'!AN160&gt;1),"Non-Registered Nursing Associates Day Fill rate &gt; 100%",""))</f>
        <v/>
      </c>
      <c r="I159" s="69" t="str">
        <f ca="1">IF(A159="","",IF(AND(ISNUMBER('Trust - Frontsheet'!AO160),'Trust - Frontsheet'!AO160&gt;1),"Registered Nurses/Midwives Avg Night Fill rate &gt; 100%",""))</f>
        <v/>
      </c>
      <c r="J159" s="69" t="str">
        <f ca="1">IF(A159="","",IF(AND(ISNUMBER('Trust - Frontsheet'!AP160),'Trust - Frontsheet'!AP160&gt;1),"Non-Registered Nurses/Midwives Avg Night Fill rate &gt;100%",""))</f>
        <v/>
      </c>
      <c r="K159" s="69" t="str">
        <f ca="1">IF(A159="","",IF(AND(ISNUMBER('Trust - Frontsheet'!AQ160),'Trust - Frontsheet'!AQ160&gt;1),"Registered Nursing Associates Avg Night Fill rate 100%",""))</f>
        <v/>
      </c>
      <c r="L159" s="69" t="str">
        <f ca="1">IF(A159="","",IF(AND(ISNUMBER('Trust - Frontsheet'!AR160),'Trust - Frontsheet'!AR160&gt;1),"Non-Registered Nursing Associates Avg Night Fill rate &gt; 100%",""))</f>
        <v/>
      </c>
      <c r="M159" s="69" t="str">
        <f ca="1">IF(A159="","",IF(AND(ISNUMBER('Trust - Frontsheet'!AS160),'Trust - Frontsheet'!AS160&gt;1),"Registered Allied Health Professionals Avg Fill rate &gt; 100%",""))</f>
        <v/>
      </c>
      <c r="N159" s="69" t="str">
        <f ca="1">IF(A159="","",IF(AND(ISNUMBER('Trust - Frontsheet'!AT160),'Trust - Frontsheet'!AT160&gt;1),"Non-Registered Allied Health Professionals Avg Fill rate &gt; 100%",""))</f>
        <v/>
      </c>
      <c r="O159" s="69"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9"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9"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9"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9"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69" t="str">
        <f ca="1">IF('Trust - Frontsheet'!A162="","",'Trust - Frontsheet'!A162)</f>
        <v/>
      </c>
      <c r="B160" s="69" t="str">
        <f ca="1">IF('Trust - Frontsheet'!A162="","",'Trust - Frontsheet'!D162)</f>
        <v/>
      </c>
      <c r="C160" s="69" t="str">
        <f ca="1">IF(VLOOKUP(A160,'Trust - Frontsheet'!$A$16:$AC$215,5,0)="","",VLOOKUP(A160,'Trust - Frontsheet'!$A$16:$AC$216,5,0))</f>
        <v/>
      </c>
      <c r="D160" s="69" t="str">
        <f ca="1">IF(VLOOKUP(A160,'Trust - Frontsheet'!$A$16:$AC$215,6,0)="","",VLOOKUP(A160,'Trust - Frontsheet'!$A$16:$AC$216,6,0))</f>
        <v/>
      </c>
      <c r="E160" s="69" t="str">
        <f ca="1">IF(A160="","",IF(AND('Trust - Frontsheet'!AK161&gt;1,ISNUMBER('Trust - Frontsheet'!AK161)),"Registered Nurses/Midwives Avg Day Fill rate &gt; 100%",""))</f>
        <v/>
      </c>
      <c r="F160" s="69" t="str">
        <f ca="1">IF(A160="","",IF(AND(ISNUMBER('Trust - Frontsheet'!AL161),'Trust - Frontsheet'!AL161&gt;1),"Non-Registered Nurses/Midwives Avg Day Fill rate &gt; 100%",""))</f>
        <v/>
      </c>
      <c r="G160" s="69" t="str">
        <f ca="1">IF(A160="","",IF(AND(ISNUMBER('Trust - Frontsheet'!AM161),'Trust - Frontsheet'!AM161&gt;1),"Registered Nursing Associates Day Fill rate &gt; 100%",""))</f>
        <v/>
      </c>
      <c r="H160" s="69" t="str">
        <f ca="1">IF(A160="","",IF(AND(ISNUMBER('Trust - Frontsheet'!AN161),'Trust - Frontsheet'!AN161&gt;1),"Non-Registered Nursing Associates Day Fill rate &gt; 100%",""))</f>
        <v/>
      </c>
      <c r="I160" s="69" t="str">
        <f ca="1">IF(A160="","",IF(AND(ISNUMBER('Trust - Frontsheet'!AO161),'Trust - Frontsheet'!AO161&gt;1),"Registered Nurses/Midwives Avg Night Fill rate &gt; 100%",""))</f>
        <v/>
      </c>
      <c r="J160" s="69" t="str">
        <f ca="1">IF(A160="","",IF(AND(ISNUMBER('Trust - Frontsheet'!AP161),'Trust - Frontsheet'!AP161&gt;1),"Non-Registered Nurses/Midwives Avg Night Fill rate &gt;100%",""))</f>
        <v/>
      </c>
      <c r="K160" s="69" t="str">
        <f ca="1">IF(A160="","",IF(AND(ISNUMBER('Trust - Frontsheet'!AQ161),'Trust - Frontsheet'!AQ161&gt;1),"Registered Nursing Associates Avg Night Fill rate 100%",""))</f>
        <v/>
      </c>
      <c r="L160" s="69" t="str">
        <f ca="1">IF(A160="","",IF(AND(ISNUMBER('Trust - Frontsheet'!AR161),'Trust - Frontsheet'!AR161&gt;1),"Non-Registered Nursing Associates Avg Night Fill rate &gt; 100%",""))</f>
        <v/>
      </c>
      <c r="M160" s="69" t="str">
        <f ca="1">IF(A160="","",IF(AND(ISNUMBER('Trust - Frontsheet'!AS161),'Trust - Frontsheet'!AS161&gt;1),"Registered Allied Health Professionals Avg Fill rate &gt; 100%",""))</f>
        <v/>
      </c>
      <c r="N160" s="69" t="str">
        <f ca="1">IF(A160="","",IF(AND(ISNUMBER('Trust - Frontsheet'!AT161),'Trust - Frontsheet'!AT161&gt;1),"Non-Registered Allied Health Professionals Avg Fill rate &gt; 100%",""))</f>
        <v/>
      </c>
      <c r="O160" s="69"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9"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9"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9"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9"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69" t="str">
        <f ca="1">IF('Trust - Frontsheet'!A163="","",'Trust - Frontsheet'!A163)</f>
        <v/>
      </c>
      <c r="B161" s="69" t="str">
        <f ca="1">IF('Trust - Frontsheet'!A163="","",'Trust - Frontsheet'!D163)</f>
        <v/>
      </c>
      <c r="C161" s="69" t="str">
        <f ca="1">IF(VLOOKUP(A161,'Trust - Frontsheet'!$A$16:$AC$215,5,0)="","",VLOOKUP(A161,'Trust - Frontsheet'!$A$16:$AC$216,5,0))</f>
        <v/>
      </c>
      <c r="D161" s="69" t="str">
        <f ca="1">IF(VLOOKUP(A161,'Trust - Frontsheet'!$A$16:$AC$215,6,0)="","",VLOOKUP(A161,'Trust - Frontsheet'!$A$16:$AC$216,6,0))</f>
        <v/>
      </c>
      <c r="E161" s="69" t="str">
        <f ca="1">IF(A161="","",IF(AND('Trust - Frontsheet'!AK162&gt;1,ISNUMBER('Trust - Frontsheet'!AK162)),"Registered Nurses/Midwives Avg Day Fill rate &gt; 100%",""))</f>
        <v/>
      </c>
      <c r="F161" s="69" t="str">
        <f ca="1">IF(A161="","",IF(AND(ISNUMBER('Trust - Frontsheet'!AL162),'Trust - Frontsheet'!AL162&gt;1),"Non-Registered Nurses/Midwives Avg Day Fill rate &gt; 100%",""))</f>
        <v/>
      </c>
      <c r="G161" s="69" t="str">
        <f ca="1">IF(A161="","",IF(AND(ISNUMBER('Trust - Frontsheet'!AM162),'Trust - Frontsheet'!AM162&gt;1),"Registered Nursing Associates Day Fill rate &gt; 100%",""))</f>
        <v/>
      </c>
      <c r="H161" s="69" t="str">
        <f ca="1">IF(A161="","",IF(AND(ISNUMBER('Trust - Frontsheet'!AN162),'Trust - Frontsheet'!AN162&gt;1),"Non-Registered Nursing Associates Day Fill rate &gt; 100%",""))</f>
        <v/>
      </c>
      <c r="I161" s="69" t="str">
        <f ca="1">IF(A161="","",IF(AND(ISNUMBER('Trust - Frontsheet'!AO162),'Trust - Frontsheet'!AO162&gt;1),"Registered Nurses/Midwives Avg Night Fill rate &gt; 100%",""))</f>
        <v/>
      </c>
      <c r="J161" s="69" t="str">
        <f ca="1">IF(A161="","",IF(AND(ISNUMBER('Trust - Frontsheet'!AP162),'Trust - Frontsheet'!AP162&gt;1),"Non-Registered Nurses/Midwives Avg Night Fill rate &gt;100%",""))</f>
        <v/>
      </c>
      <c r="K161" s="69" t="str">
        <f ca="1">IF(A161="","",IF(AND(ISNUMBER('Trust - Frontsheet'!AQ162),'Trust - Frontsheet'!AQ162&gt;1),"Registered Nursing Associates Avg Night Fill rate 100%",""))</f>
        <v/>
      </c>
      <c r="L161" s="69" t="str">
        <f ca="1">IF(A161="","",IF(AND(ISNUMBER('Trust - Frontsheet'!AR162),'Trust - Frontsheet'!AR162&gt;1),"Non-Registered Nursing Associates Avg Night Fill rate &gt; 100%",""))</f>
        <v/>
      </c>
      <c r="M161" s="69" t="str">
        <f ca="1">IF(A161="","",IF(AND(ISNUMBER('Trust - Frontsheet'!AS162),'Trust - Frontsheet'!AS162&gt;1),"Registered Allied Health Professionals Avg Fill rate &gt; 100%",""))</f>
        <v/>
      </c>
      <c r="N161" s="69" t="str">
        <f ca="1">IF(A161="","",IF(AND(ISNUMBER('Trust - Frontsheet'!AT162),'Trust - Frontsheet'!AT162&gt;1),"Non-Registered Allied Health Professionals Avg Fill rate &gt; 100%",""))</f>
        <v/>
      </c>
      <c r="O161" s="69"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9"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9"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9"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9"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69" t="str">
        <f ca="1">IF('Trust - Frontsheet'!A164="","",'Trust - Frontsheet'!A164)</f>
        <v/>
      </c>
      <c r="B162" s="69" t="str">
        <f ca="1">IF('Trust - Frontsheet'!A164="","",'Trust - Frontsheet'!D164)</f>
        <v/>
      </c>
      <c r="C162" s="69" t="str">
        <f ca="1">IF(VLOOKUP(A162,'Trust - Frontsheet'!$A$16:$AC$215,5,0)="","",VLOOKUP(A162,'Trust - Frontsheet'!$A$16:$AC$216,5,0))</f>
        <v/>
      </c>
      <c r="D162" s="69" t="str">
        <f ca="1">IF(VLOOKUP(A162,'Trust - Frontsheet'!$A$16:$AC$215,6,0)="","",VLOOKUP(A162,'Trust - Frontsheet'!$A$16:$AC$216,6,0))</f>
        <v/>
      </c>
      <c r="E162" s="69" t="str">
        <f ca="1">IF(A162="","",IF(AND('Trust - Frontsheet'!AK163&gt;1,ISNUMBER('Trust - Frontsheet'!AK163)),"Registered Nurses/Midwives Avg Day Fill rate &gt; 100%",""))</f>
        <v/>
      </c>
      <c r="F162" s="69" t="str">
        <f ca="1">IF(A162="","",IF(AND(ISNUMBER('Trust - Frontsheet'!AL163),'Trust - Frontsheet'!AL163&gt;1),"Non-Registered Nurses/Midwives Avg Day Fill rate &gt; 100%",""))</f>
        <v/>
      </c>
      <c r="G162" s="69" t="str">
        <f ca="1">IF(A162="","",IF(AND(ISNUMBER('Trust - Frontsheet'!AM163),'Trust - Frontsheet'!AM163&gt;1),"Registered Nursing Associates Day Fill rate &gt; 100%",""))</f>
        <v/>
      </c>
      <c r="H162" s="69" t="str">
        <f ca="1">IF(A162="","",IF(AND(ISNUMBER('Trust - Frontsheet'!AN163),'Trust - Frontsheet'!AN163&gt;1),"Non-Registered Nursing Associates Day Fill rate &gt; 100%",""))</f>
        <v/>
      </c>
      <c r="I162" s="69" t="str">
        <f ca="1">IF(A162="","",IF(AND(ISNUMBER('Trust - Frontsheet'!AO163),'Trust - Frontsheet'!AO163&gt;1),"Registered Nurses/Midwives Avg Night Fill rate &gt; 100%",""))</f>
        <v/>
      </c>
      <c r="J162" s="69" t="str">
        <f ca="1">IF(A162="","",IF(AND(ISNUMBER('Trust - Frontsheet'!AP163),'Trust - Frontsheet'!AP163&gt;1),"Non-Registered Nurses/Midwives Avg Night Fill rate &gt;100%",""))</f>
        <v/>
      </c>
      <c r="K162" s="69" t="str">
        <f ca="1">IF(A162="","",IF(AND(ISNUMBER('Trust - Frontsheet'!AQ163),'Trust - Frontsheet'!AQ163&gt;1),"Registered Nursing Associates Avg Night Fill rate 100%",""))</f>
        <v/>
      </c>
      <c r="L162" s="69" t="str">
        <f ca="1">IF(A162="","",IF(AND(ISNUMBER('Trust - Frontsheet'!AR163),'Trust - Frontsheet'!AR163&gt;1),"Non-Registered Nursing Associates Avg Night Fill rate &gt; 100%",""))</f>
        <v/>
      </c>
      <c r="M162" s="69" t="str">
        <f ca="1">IF(A162="","",IF(AND(ISNUMBER('Trust - Frontsheet'!AS163),'Trust - Frontsheet'!AS163&gt;1),"Registered Allied Health Professionals Avg Fill rate &gt; 100%",""))</f>
        <v/>
      </c>
      <c r="N162" s="69" t="str">
        <f ca="1">IF(A162="","",IF(AND(ISNUMBER('Trust - Frontsheet'!AT163),'Trust - Frontsheet'!AT163&gt;1),"Non-Registered Allied Health Professionals Avg Fill rate &gt; 100%",""))</f>
        <v/>
      </c>
      <c r="O162" s="69"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9"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9"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9"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9"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69" t="str">
        <f ca="1">IF('Trust - Frontsheet'!A165="","",'Trust - Frontsheet'!A165)</f>
        <v/>
      </c>
      <c r="B163" s="69" t="str">
        <f ca="1">IF('Trust - Frontsheet'!A165="","",'Trust - Frontsheet'!D165)</f>
        <v/>
      </c>
      <c r="C163" s="69" t="str">
        <f ca="1">IF(VLOOKUP(A163,'Trust - Frontsheet'!$A$16:$AC$215,5,0)="","",VLOOKUP(A163,'Trust - Frontsheet'!$A$16:$AC$216,5,0))</f>
        <v/>
      </c>
      <c r="D163" s="69" t="str">
        <f ca="1">IF(VLOOKUP(A163,'Trust - Frontsheet'!$A$16:$AC$215,6,0)="","",VLOOKUP(A163,'Trust - Frontsheet'!$A$16:$AC$216,6,0))</f>
        <v/>
      </c>
      <c r="E163" s="69" t="str">
        <f ca="1">IF(A163="","",IF(AND('Trust - Frontsheet'!AK164&gt;1,ISNUMBER('Trust - Frontsheet'!AK164)),"Registered Nurses/Midwives Avg Day Fill rate &gt; 100%",""))</f>
        <v/>
      </c>
      <c r="F163" s="69" t="str">
        <f ca="1">IF(A163="","",IF(AND(ISNUMBER('Trust - Frontsheet'!AL164),'Trust - Frontsheet'!AL164&gt;1),"Non-Registered Nurses/Midwives Avg Day Fill rate &gt; 100%",""))</f>
        <v/>
      </c>
      <c r="G163" s="69" t="str">
        <f ca="1">IF(A163="","",IF(AND(ISNUMBER('Trust - Frontsheet'!AM164),'Trust - Frontsheet'!AM164&gt;1),"Registered Nursing Associates Day Fill rate &gt; 100%",""))</f>
        <v/>
      </c>
      <c r="H163" s="69" t="str">
        <f ca="1">IF(A163="","",IF(AND(ISNUMBER('Trust - Frontsheet'!AN164),'Trust - Frontsheet'!AN164&gt;1),"Non-Registered Nursing Associates Day Fill rate &gt; 100%",""))</f>
        <v/>
      </c>
      <c r="I163" s="69" t="str">
        <f ca="1">IF(A163="","",IF(AND(ISNUMBER('Trust - Frontsheet'!AO164),'Trust - Frontsheet'!AO164&gt;1),"Registered Nurses/Midwives Avg Night Fill rate &gt; 100%",""))</f>
        <v/>
      </c>
      <c r="J163" s="69" t="str">
        <f ca="1">IF(A163="","",IF(AND(ISNUMBER('Trust - Frontsheet'!AP164),'Trust - Frontsheet'!AP164&gt;1),"Non-Registered Nurses/Midwives Avg Night Fill rate &gt;100%",""))</f>
        <v/>
      </c>
      <c r="K163" s="69" t="str">
        <f ca="1">IF(A163="","",IF(AND(ISNUMBER('Trust - Frontsheet'!AQ164),'Trust - Frontsheet'!AQ164&gt;1),"Registered Nursing Associates Avg Night Fill rate 100%",""))</f>
        <v/>
      </c>
      <c r="L163" s="69" t="str">
        <f ca="1">IF(A163="","",IF(AND(ISNUMBER('Trust - Frontsheet'!AR164),'Trust - Frontsheet'!AR164&gt;1),"Non-Registered Nursing Associates Avg Night Fill rate &gt; 100%",""))</f>
        <v/>
      </c>
      <c r="M163" s="69" t="str">
        <f ca="1">IF(A163="","",IF(AND(ISNUMBER('Trust - Frontsheet'!AS164),'Trust - Frontsheet'!AS164&gt;1),"Registered Allied Health Professionals Avg Fill rate &gt; 100%",""))</f>
        <v/>
      </c>
      <c r="N163" s="69" t="str">
        <f ca="1">IF(A163="","",IF(AND(ISNUMBER('Trust - Frontsheet'!AT164),'Trust - Frontsheet'!AT164&gt;1),"Non-Registered Allied Health Professionals Avg Fill rate &gt; 100%",""))</f>
        <v/>
      </c>
      <c r="O163" s="69"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9"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9"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9"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9"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69" t="str">
        <f ca="1">IF('Trust - Frontsheet'!A166="","",'Trust - Frontsheet'!A166)</f>
        <v/>
      </c>
      <c r="B164" s="69" t="str">
        <f ca="1">IF('Trust - Frontsheet'!A166="","",'Trust - Frontsheet'!D166)</f>
        <v/>
      </c>
      <c r="C164" s="69" t="str">
        <f ca="1">IF(VLOOKUP(A164,'Trust - Frontsheet'!$A$16:$AC$215,5,0)="","",VLOOKUP(A164,'Trust - Frontsheet'!$A$16:$AC$216,5,0))</f>
        <v/>
      </c>
      <c r="D164" s="69" t="str">
        <f ca="1">IF(VLOOKUP(A164,'Trust - Frontsheet'!$A$16:$AC$215,6,0)="","",VLOOKUP(A164,'Trust - Frontsheet'!$A$16:$AC$216,6,0))</f>
        <v/>
      </c>
      <c r="E164" s="69" t="str">
        <f ca="1">IF(A164="","",IF(AND('Trust - Frontsheet'!AK165&gt;1,ISNUMBER('Trust - Frontsheet'!AK165)),"Registered Nurses/Midwives Avg Day Fill rate &gt; 100%",""))</f>
        <v/>
      </c>
      <c r="F164" s="69" t="str">
        <f ca="1">IF(A164="","",IF(AND(ISNUMBER('Trust - Frontsheet'!AL165),'Trust - Frontsheet'!AL165&gt;1),"Non-Registered Nurses/Midwives Avg Day Fill rate &gt; 100%",""))</f>
        <v/>
      </c>
      <c r="G164" s="69" t="str">
        <f ca="1">IF(A164="","",IF(AND(ISNUMBER('Trust - Frontsheet'!AM165),'Trust - Frontsheet'!AM165&gt;1),"Registered Nursing Associates Day Fill rate &gt; 100%",""))</f>
        <v/>
      </c>
      <c r="H164" s="69" t="str">
        <f ca="1">IF(A164="","",IF(AND(ISNUMBER('Trust - Frontsheet'!AN165),'Trust - Frontsheet'!AN165&gt;1),"Non-Registered Nursing Associates Day Fill rate &gt; 100%",""))</f>
        <v/>
      </c>
      <c r="I164" s="69" t="str">
        <f ca="1">IF(A164="","",IF(AND(ISNUMBER('Trust - Frontsheet'!AO165),'Trust - Frontsheet'!AO165&gt;1),"Registered Nurses/Midwives Avg Night Fill rate &gt; 100%",""))</f>
        <v/>
      </c>
      <c r="J164" s="69" t="str">
        <f ca="1">IF(A164="","",IF(AND(ISNUMBER('Trust - Frontsheet'!AP165),'Trust - Frontsheet'!AP165&gt;1),"Non-Registered Nurses/Midwives Avg Night Fill rate &gt;100%",""))</f>
        <v/>
      </c>
      <c r="K164" s="69" t="str">
        <f ca="1">IF(A164="","",IF(AND(ISNUMBER('Trust - Frontsheet'!AQ165),'Trust - Frontsheet'!AQ165&gt;1),"Registered Nursing Associates Avg Night Fill rate 100%",""))</f>
        <v/>
      </c>
      <c r="L164" s="69" t="str">
        <f ca="1">IF(A164="","",IF(AND(ISNUMBER('Trust - Frontsheet'!AR165),'Trust - Frontsheet'!AR165&gt;1),"Non-Registered Nursing Associates Avg Night Fill rate &gt; 100%",""))</f>
        <v/>
      </c>
      <c r="M164" s="69" t="str">
        <f ca="1">IF(A164="","",IF(AND(ISNUMBER('Trust - Frontsheet'!AS165),'Trust - Frontsheet'!AS165&gt;1),"Registered Allied Health Professionals Avg Fill rate &gt; 100%",""))</f>
        <v/>
      </c>
      <c r="N164" s="69" t="str">
        <f ca="1">IF(A164="","",IF(AND(ISNUMBER('Trust - Frontsheet'!AT165),'Trust - Frontsheet'!AT165&gt;1),"Non-Registered Allied Health Professionals Avg Fill rate &gt; 100%",""))</f>
        <v/>
      </c>
      <c r="O164" s="69"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9"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9"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9"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9"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69" t="str">
        <f ca="1">IF('Trust - Frontsheet'!A167="","",'Trust - Frontsheet'!A167)</f>
        <v/>
      </c>
      <c r="B165" s="69" t="str">
        <f ca="1">IF('Trust - Frontsheet'!A167="","",'Trust - Frontsheet'!D167)</f>
        <v/>
      </c>
      <c r="C165" s="69" t="str">
        <f ca="1">IF(VLOOKUP(A165,'Trust - Frontsheet'!$A$16:$AC$215,5,0)="","",VLOOKUP(A165,'Trust - Frontsheet'!$A$16:$AC$216,5,0))</f>
        <v/>
      </c>
      <c r="D165" s="69" t="str">
        <f ca="1">IF(VLOOKUP(A165,'Trust - Frontsheet'!$A$16:$AC$215,6,0)="","",VLOOKUP(A165,'Trust - Frontsheet'!$A$16:$AC$216,6,0))</f>
        <v/>
      </c>
      <c r="E165" s="69" t="str">
        <f ca="1">IF(A165="","",IF(AND('Trust - Frontsheet'!AK166&gt;1,ISNUMBER('Trust - Frontsheet'!AK166)),"Registered Nurses/Midwives Avg Day Fill rate &gt; 100%",""))</f>
        <v/>
      </c>
      <c r="F165" s="69" t="str">
        <f ca="1">IF(A165="","",IF(AND(ISNUMBER('Trust - Frontsheet'!AL166),'Trust - Frontsheet'!AL166&gt;1),"Non-Registered Nurses/Midwives Avg Day Fill rate &gt; 100%",""))</f>
        <v/>
      </c>
      <c r="G165" s="69" t="str">
        <f ca="1">IF(A165="","",IF(AND(ISNUMBER('Trust - Frontsheet'!AM166),'Trust - Frontsheet'!AM166&gt;1),"Registered Nursing Associates Day Fill rate &gt; 100%",""))</f>
        <v/>
      </c>
      <c r="H165" s="69" t="str">
        <f ca="1">IF(A165="","",IF(AND(ISNUMBER('Trust - Frontsheet'!AN166),'Trust - Frontsheet'!AN166&gt;1),"Non-Registered Nursing Associates Day Fill rate &gt; 100%",""))</f>
        <v/>
      </c>
      <c r="I165" s="69" t="str">
        <f ca="1">IF(A165="","",IF(AND(ISNUMBER('Trust - Frontsheet'!AO166),'Trust - Frontsheet'!AO166&gt;1),"Registered Nurses/Midwives Avg Night Fill rate &gt; 100%",""))</f>
        <v/>
      </c>
      <c r="J165" s="69" t="str">
        <f ca="1">IF(A165="","",IF(AND(ISNUMBER('Trust - Frontsheet'!AP166),'Trust - Frontsheet'!AP166&gt;1),"Non-Registered Nurses/Midwives Avg Night Fill rate &gt;100%",""))</f>
        <v/>
      </c>
      <c r="K165" s="69" t="str">
        <f ca="1">IF(A165="","",IF(AND(ISNUMBER('Trust - Frontsheet'!AQ166),'Trust - Frontsheet'!AQ166&gt;1),"Registered Nursing Associates Avg Night Fill rate 100%",""))</f>
        <v/>
      </c>
      <c r="L165" s="69" t="str">
        <f ca="1">IF(A165="","",IF(AND(ISNUMBER('Trust - Frontsheet'!AR166),'Trust - Frontsheet'!AR166&gt;1),"Non-Registered Nursing Associates Avg Night Fill rate &gt; 100%",""))</f>
        <v/>
      </c>
      <c r="M165" s="69" t="str">
        <f ca="1">IF(A165="","",IF(AND(ISNUMBER('Trust - Frontsheet'!AS166),'Trust - Frontsheet'!AS166&gt;1),"Registered Allied Health Professionals Avg Fill rate &gt; 100%",""))</f>
        <v/>
      </c>
      <c r="N165" s="69" t="str">
        <f ca="1">IF(A165="","",IF(AND(ISNUMBER('Trust - Frontsheet'!AT166),'Trust - Frontsheet'!AT166&gt;1),"Non-Registered Allied Health Professionals Avg Fill rate &gt; 100%",""))</f>
        <v/>
      </c>
      <c r="O165" s="69"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9"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9"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9"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9"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69" t="str">
        <f ca="1">IF('Trust - Frontsheet'!A168="","",'Trust - Frontsheet'!A168)</f>
        <v/>
      </c>
      <c r="B166" s="69" t="str">
        <f ca="1">IF('Trust - Frontsheet'!A168="","",'Trust - Frontsheet'!D168)</f>
        <v/>
      </c>
      <c r="C166" s="69" t="str">
        <f ca="1">IF(VLOOKUP(A166,'Trust - Frontsheet'!$A$16:$AC$215,5,0)="","",VLOOKUP(A166,'Trust - Frontsheet'!$A$16:$AC$216,5,0))</f>
        <v/>
      </c>
      <c r="D166" s="69" t="str">
        <f ca="1">IF(VLOOKUP(A166,'Trust - Frontsheet'!$A$16:$AC$215,6,0)="","",VLOOKUP(A166,'Trust - Frontsheet'!$A$16:$AC$216,6,0))</f>
        <v/>
      </c>
      <c r="E166" s="69" t="str">
        <f ca="1">IF(A166="","",IF(AND('Trust - Frontsheet'!AK167&gt;1,ISNUMBER('Trust - Frontsheet'!AK167)),"Registered Nurses/Midwives Avg Day Fill rate &gt; 100%",""))</f>
        <v/>
      </c>
      <c r="F166" s="69" t="str">
        <f ca="1">IF(A166="","",IF(AND(ISNUMBER('Trust - Frontsheet'!AL167),'Trust - Frontsheet'!AL167&gt;1),"Non-Registered Nurses/Midwives Avg Day Fill rate &gt; 100%",""))</f>
        <v/>
      </c>
      <c r="G166" s="69" t="str">
        <f ca="1">IF(A166="","",IF(AND(ISNUMBER('Trust - Frontsheet'!AM167),'Trust - Frontsheet'!AM167&gt;1),"Registered Nursing Associates Day Fill rate &gt; 100%",""))</f>
        <v/>
      </c>
      <c r="H166" s="69" t="str">
        <f ca="1">IF(A166="","",IF(AND(ISNUMBER('Trust - Frontsheet'!AN167),'Trust - Frontsheet'!AN167&gt;1),"Non-Registered Nursing Associates Day Fill rate &gt; 100%",""))</f>
        <v/>
      </c>
      <c r="I166" s="69" t="str">
        <f ca="1">IF(A166="","",IF(AND(ISNUMBER('Trust - Frontsheet'!AO167),'Trust - Frontsheet'!AO167&gt;1),"Registered Nurses/Midwives Avg Night Fill rate &gt; 100%",""))</f>
        <v/>
      </c>
      <c r="J166" s="69" t="str">
        <f ca="1">IF(A166="","",IF(AND(ISNUMBER('Trust - Frontsheet'!AP167),'Trust - Frontsheet'!AP167&gt;1),"Non-Registered Nurses/Midwives Avg Night Fill rate &gt;100%",""))</f>
        <v/>
      </c>
      <c r="K166" s="69" t="str">
        <f ca="1">IF(A166="","",IF(AND(ISNUMBER('Trust - Frontsheet'!AQ167),'Trust - Frontsheet'!AQ167&gt;1),"Registered Nursing Associates Avg Night Fill rate 100%",""))</f>
        <v/>
      </c>
      <c r="L166" s="69" t="str">
        <f ca="1">IF(A166="","",IF(AND(ISNUMBER('Trust - Frontsheet'!AR167),'Trust - Frontsheet'!AR167&gt;1),"Non-Registered Nursing Associates Avg Night Fill rate &gt; 100%",""))</f>
        <v/>
      </c>
      <c r="M166" s="69" t="str">
        <f ca="1">IF(A166="","",IF(AND(ISNUMBER('Trust - Frontsheet'!AS167),'Trust - Frontsheet'!AS167&gt;1),"Registered Allied Health Professionals Avg Fill rate &gt; 100%",""))</f>
        <v/>
      </c>
      <c r="N166" s="69" t="str">
        <f ca="1">IF(A166="","",IF(AND(ISNUMBER('Trust - Frontsheet'!AT167),'Trust - Frontsheet'!AT167&gt;1),"Non-Registered Allied Health Professionals Avg Fill rate &gt; 100%",""))</f>
        <v/>
      </c>
      <c r="O166" s="69"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9"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9"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9"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9"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69" t="str">
        <f ca="1">IF('Trust - Frontsheet'!A169="","",'Trust - Frontsheet'!A169)</f>
        <v/>
      </c>
      <c r="B167" s="69" t="str">
        <f ca="1">IF('Trust - Frontsheet'!A169="","",'Trust - Frontsheet'!D169)</f>
        <v/>
      </c>
      <c r="C167" s="69" t="str">
        <f ca="1">IF(VLOOKUP(A167,'Trust - Frontsheet'!$A$16:$AC$215,5,0)="","",VLOOKUP(A167,'Trust - Frontsheet'!$A$16:$AC$216,5,0))</f>
        <v/>
      </c>
      <c r="D167" s="69" t="str">
        <f ca="1">IF(VLOOKUP(A167,'Trust - Frontsheet'!$A$16:$AC$215,6,0)="","",VLOOKUP(A167,'Trust - Frontsheet'!$A$16:$AC$216,6,0))</f>
        <v/>
      </c>
      <c r="E167" s="69" t="str">
        <f ca="1">IF(A167="","",IF(AND('Trust - Frontsheet'!AK168&gt;1,ISNUMBER('Trust - Frontsheet'!AK168)),"Registered Nurses/Midwives Avg Day Fill rate &gt; 100%",""))</f>
        <v/>
      </c>
      <c r="F167" s="69" t="str">
        <f ca="1">IF(A167="","",IF(AND(ISNUMBER('Trust - Frontsheet'!AL168),'Trust - Frontsheet'!AL168&gt;1),"Non-Registered Nurses/Midwives Avg Day Fill rate &gt; 100%",""))</f>
        <v/>
      </c>
      <c r="G167" s="69" t="str">
        <f ca="1">IF(A167="","",IF(AND(ISNUMBER('Trust - Frontsheet'!AM168),'Trust - Frontsheet'!AM168&gt;1),"Registered Nursing Associates Day Fill rate &gt; 100%",""))</f>
        <v/>
      </c>
      <c r="H167" s="69" t="str">
        <f ca="1">IF(A167="","",IF(AND(ISNUMBER('Trust - Frontsheet'!AN168),'Trust - Frontsheet'!AN168&gt;1),"Non-Registered Nursing Associates Day Fill rate &gt; 100%",""))</f>
        <v/>
      </c>
      <c r="I167" s="69" t="str">
        <f ca="1">IF(A167="","",IF(AND(ISNUMBER('Trust - Frontsheet'!AO168),'Trust - Frontsheet'!AO168&gt;1),"Registered Nurses/Midwives Avg Night Fill rate &gt; 100%",""))</f>
        <v/>
      </c>
      <c r="J167" s="69" t="str">
        <f ca="1">IF(A167="","",IF(AND(ISNUMBER('Trust - Frontsheet'!AP168),'Trust - Frontsheet'!AP168&gt;1),"Non-Registered Nurses/Midwives Avg Night Fill rate &gt;100%",""))</f>
        <v/>
      </c>
      <c r="K167" s="69" t="str">
        <f ca="1">IF(A167="","",IF(AND(ISNUMBER('Trust - Frontsheet'!AQ168),'Trust - Frontsheet'!AQ168&gt;1),"Registered Nursing Associates Avg Night Fill rate 100%",""))</f>
        <v/>
      </c>
      <c r="L167" s="69" t="str">
        <f ca="1">IF(A167="","",IF(AND(ISNUMBER('Trust - Frontsheet'!AR168),'Trust - Frontsheet'!AR168&gt;1),"Non-Registered Nursing Associates Avg Night Fill rate &gt; 100%",""))</f>
        <v/>
      </c>
      <c r="M167" s="69" t="str">
        <f ca="1">IF(A167="","",IF(AND(ISNUMBER('Trust - Frontsheet'!AS168),'Trust - Frontsheet'!AS168&gt;1),"Registered Allied Health Professionals Avg Fill rate &gt; 100%",""))</f>
        <v/>
      </c>
      <c r="N167" s="69" t="str">
        <f ca="1">IF(A167="","",IF(AND(ISNUMBER('Trust - Frontsheet'!AT168),'Trust - Frontsheet'!AT168&gt;1),"Non-Registered Allied Health Professionals Avg Fill rate &gt; 100%",""))</f>
        <v/>
      </c>
      <c r="O167" s="69"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9"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9"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9"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9"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69" t="str">
        <f ca="1">IF('Trust - Frontsheet'!A170="","",'Trust - Frontsheet'!A170)</f>
        <v/>
      </c>
      <c r="B168" s="69" t="str">
        <f ca="1">IF('Trust - Frontsheet'!A170="","",'Trust - Frontsheet'!D170)</f>
        <v/>
      </c>
      <c r="C168" s="69" t="str">
        <f ca="1">IF(VLOOKUP(A168,'Trust - Frontsheet'!$A$16:$AC$215,5,0)="","",VLOOKUP(A168,'Trust - Frontsheet'!$A$16:$AC$216,5,0))</f>
        <v/>
      </c>
      <c r="D168" s="69" t="str">
        <f ca="1">IF(VLOOKUP(A168,'Trust - Frontsheet'!$A$16:$AC$215,6,0)="","",VLOOKUP(A168,'Trust - Frontsheet'!$A$16:$AC$216,6,0))</f>
        <v/>
      </c>
      <c r="E168" s="69" t="str">
        <f ca="1">IF(A168="","",IF(AND('Trust - Frontsheet'!AK169&gt;1,ISNUMBER('Trust - Frontsheet'!AK169)),"Registered Nurses/Midwives Avg Day Fill rate &gt; 100%",""))</f>
        <v/>
      </c>
      <c r="F168" s="69" t="str">
        <f ca="1">IF(A168="","",IF(AND(ISNUMBER('Trust - Frontsheet'!AL169),'Trust - Frontsheet'!AL169&gt;1),"Non-Registered Nurses/Midwives Avg Day Fill rate &gt; 100%",""))</f>
        <v/>
      </c>
      <c r="G168" s="69" t="str">
        <f ca="1">IF(A168="","",IF(AND(ISNUMBER('Trust - Frontsheet'!AM169),'Trust - Frontsheet'!AM169&gt;1),"Registered Nursing Associates Day Fill rate &gt; 100%",""))</f>
        <v/>
      </c>
      <c r="H168" s="69" t="str">
        <f ca="1">IF(A168="","",IF(AND(ISNUMBER('Trust - Frontsheet'!AN169),'Trust - Frontsheet'!AN169&gt;1),"Non-Registered Nursing Associates Day Fill rate &gt; 100%",""))</f>
        <v/>
      </c>
      <c r="I168" s="69" t="str">
        <f ca="1">IF(A168="","",IF(AND(ISNUMBER('Trust - Frontsheet'!AO169),'Trust - Frontsheet'!AO169&gt;1),"Registered Nurses/Midwives Avg Night Fill rate &gt; 100%",""))</f>
        <v/>
      </c>
      <c r="J168" s="69" t="str">
        <f ca="1">IF(A168="","",IF(AND(ISNUMBER('Trust - Frontsheet'!AP169),'Trust - Frontsheet'!AP169&gt;1),"Non-Registered Nurses/Midwives Avg Night Fill rate &gt;100%",""))</f>
        <v/>
      </c>
      <c r="K168" s="69" t="str">
        <f ca="1">IF(A168="","",IF(AND(ISNUMBER('Trust - Frontsheet'!AQ169),'Trust - Frontsheet'!AQ169&gt;1),"Registered Nursing Associates Avg Night Fill rate 100%",""))</f>
        <v/>
      </c>
      <c r="L168" s="69" t="str">
        <f ca="1">IF(A168="","",IF(AND(ISNUMBER('Trust - Frontsheet'!AR169),'Trust - Frontsheet'!AR169&gt;1),"Non-Registered Nursing Associates Avg Night Fill rate &gt; 100%",""))</f>
        <v/>
      </c>
      <c r="M168" s="69" t="str">
        <f ca="1">IF(A168="","",IF(AND(ISNUMBER('Trust - Frontsheet'!AS169),'Trust - Frontsheet'!AS169&gt;1),"Registered Allied Health Professionals Avg Fill rate &gt; 100%",""))</f>
        <v/>
      </c>
      <c r="N168" s="69" t="str">
        <f ca="1">IF(A168="","",IF(AND(ISNUMBER('Trust - Frontsheet'!AT169),'Trust - Frontsheet'!AT169&gt;1),"Non-Registered Allied Health Professionals Avg Fill rate &gt; 100%",""))</f>
        <v/>
      </c>
      <c r="O168" s="69"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9"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9"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9"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9"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69" t="str">
        <f ca="1">IF('Trust - Frontsheet'!A171="","",'Trust - Frontsheet'!A171)</f>
        <v/>
      </c>
      <c r="B169" s="69" t="str">
        <f ca="1">IF('Trust - Frontsheet'!A171="","",'Trust - Frontsheet'!D171)</f>
        <v/>
      </c>
      <c r="C169" s="69" t="str">
        <f ca="1">IF(VLOOKUP(A169,'Trust - Frontsheet'!$A$16:$AC$215,5,0)="","",VLOOKUP(A169,'Trust - Frontsheet'!$A$16:$AC$216,5,0))</f>
        <v/>
      </c>
      <c r="D169" s="69" t="str">
        <f ca="1">IF(VLOOKUP(A169,'Trust - Frontsheet'!$A$16:$AC$215,6,0)="","",VLOOKUP(A169,'Trust - Frontsheet'!$A$16:$AC$216,6,0))</f>
        <v/>
      </c>
      <c r="E169" s="69" t="str">
        <f ca="1">IF(A169="","",IF(AND('Trust - Frontsheet'!AK170&gt;1,ISNUMBER('Trust - Frontsheet'!AK170)),"Registered Nurses/Midwives Avg Day Fill rate &gt; 100%",""))</f>
        <v/>
      </c>
      <c r="F169" s="69" t="str">
        <f ca="1">IF(A169="","",IF(AND(ISNUMBER('Trust - Frontsheet'!AL170),'Trust - Frontsheet'!AL170&gt;1),"Non-Registered Nurses/Midwives Avg Day Fill rate &gt; 100%",""))</f>
        <v/>
      </c>
      <c r="G169" s="69" t="str">
        <f ca="1">IF(A169="","",IF(AND(ISNUMBER('Trust - Frontsheet'!AM170),'Trust - Frontsheet'!AM170&gt;1),"Registered Nursing Associates Day Fill rate &gt; 100%",""))</f>
        <v/>
      </c>
      <c r="H169" s="69" t="str">
        <f ca="1">IF(A169="","",IF(AND(ISNUMBER('Trust - Frontsheet'!AN170),'Trust - Frontsheet'!AN170&gt;1),"Non-Registered Nursing Associates Day Fill rate &gt; 100%",""))</f>
        <v/>
      </c>
      <c r="I169" s="69" t="str">
        <f ca="1">IF(A169="","",IF(AND(ISNUMBER('Trust - Frontsheet'!AO170),'Trust - Frontsheet'!AO170&gt;1),"Registered Nurses/Midwives Avg Night Fill rate &gt; 100%",""))</f>
        <v/>
      </c>
      <c r="J169" s="69" t="str">
        <f ca="1">IF(A169="","",IF(AND(ISNUMBER('Trust - Frontsheet'!AP170),'Trust - Frontsheet'!AP170&gt;1),"Non-Registered Nurses/Midwives Avg Night Fill rate &gt;100%",""))</f>
        <v/>
      </c>
      <c r="K169" s="69" t="str">
        <f ca="1">IF(A169="","",IF(AND(ISNUMBER('Trust - Frontsheet'!AQ170),'Trust - Frontsheet'!AQ170&gt;1),"Registered Nursing Associates Avg Night Fill rate 100%",""))</f>
        <v/>
      </c>
      <c r="L169" s="69" t="str">
        <f ca="1">IF(A169="","",IF(AND(ISNUMBER('Trust - Frontsheet'!AR170),'Trust - Frontsheet'!AR170&gt;1),"Non-Registered Nursing Associates Avg Night Fill rate &gt; 100%",""))</f>
        <v/>
      </c>
      <c r="M169" s="69" t="str">
        <f ca="1">IF(A169="","",IF(AND(ISNUMBER('Trust - Frontsheet'!AS170),'Trust - Frontsheet'!AS170&gt;1),"Registered Allied Health Professionals Avg Fill rate &gt; 100%",""))</f>
        <v/>
      </c>
      <c r="N169" s="69" t="str">
        <f ca="1">IF(A169="","",IF(AND(ISNUMBER('Trust - Frontsheet'!AT170),'Trust - Frontsheet'!AT170&gt;1),"Non-Registered Allied Health Professionals Avg Fill rate &gt; 100%",""))</f>
        <v/>
      </c>
      <c r="O169" s="69"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9"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9"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9"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9"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69" t="str">
        <f ca="1">IF('Trust - Frontsheet'!A172="","",'Trust - Frontsheet'!A172)</f>
        <v/>
      </c>
      <c r="B170" s="69" t="str">
        <f ca="1">IF('Trust - Frontsheet'!A172="","",'Trust - Frontsheet'!D172)</f>
        <v/>
      </c>
      <c r="C170" s="69" t="str">
        <f ca="1">IF(VLOOKUP(A170,'Trust - Frontsheet'!$A$16:$AC$215,5,0)="","",VLOOKUP(A170,'Trust - Frontsheet'!$A$16:$AC$216,5,0))</f>
        <v/>
      </c>
      <c r="D170" s="69" t="str">
        <f ca="1">IF(VLOOKUP(A170,'Trust - Frontsheet'!$A$16:$AC$215,6,0)="","",VLOOKUP(A170,'Trust - Frontsheet'!$A$16:$AC$216,6,0))</f>
        <v/>
      </c>
      <c r="E170" s="69" t="str">
        <f ca="1">IF(A170="","",IF(AND('Trust - Frontsheet'!AK171&gt;1,ISNUMBER('Trust - Frontsheet'!AK171)),"Registered Nurses/Midwives Avg Day Fill rate &gt; 100%",""))</f>
        <v/>
      </c>
      <c r="F170" s="69" t="str">
        <f ca="1">IF(A170="","",IF(AND(ISNUMBER('Trust - Frontsheet'!AL171),'Trust - Frontsheet'!AL171&gt;1),"Non-Registered Nurses/Midwives Avg Day Fill rate &gt; 100%",""))</f>
        <v/>
      </c>
      <c r="G170" s="69" t="str">
        <f ca="1">IF(A170="","",IF(AND(ISNUMBER('Trust - Frontsheet'!AM171),'Trust - Frontsheet'!AM171&gt;1),"Registered Nursing Associates Day Fill rate &gt; 100%",""))</f>
        <v/>
      </c>
      <c r="H170" s="69" t="str">
        <f ca="1">IF(A170="","",IF(AND(ISNUMBER('Trust - Frontsheet'!AN171),'Trust - Frontsheet'!AN171&gt;1),"Non-Registered Nursing Associates Day Fill rate &gt; 100%",""))</f>
        <v/>
      </c>
      <c r="I170" s="69" t="str">
        <f ca="1">IF(A170="","",IF(AND(ISNUMBER('Trust - Frontsheet'!AO171),'Trust - Frontsheet'!AO171&gt;1),"Registered Nurses/Midwives Avg Night Fill rate &gt; 100%",""))</f>
        <v/>
      </c>
      <c r="J170" s="69" t="str">
        <f ca="1">IF(A170="","",IF(AND(ISNUMBER('Trust - Frontsheet'!AP171),'Trust - Frontsheet'!AP171&gt;1),"Non-Registered Nurses/Midwives Avg Night Fill rate &gt;100%",""))</f>
        <v/>
      </c>
      <c r="K170" s="69" t="str">
        <f ca="1">IF(A170="","",IF(AND(ISNUMBER('Trust - Frontsheet'!AQ171),'Trust - Frontsheet'!AQ171&gt;1),"Registered Nursing Associates Avg Night Fill rate 100%",""))</f>
        <v/>
      </c>
      <c r="L170" s="69" t="str">
        <f ca="1">IF(A170="","",IF(AND(ISNUMBER('Trust - Frontsheet'!AR171),'Trust - Frontsheet'!AR171&gt;1),"Non-Registered Nursing Associates Avg Night Fill rate &gt; 100%",""))</f>
        <v/>
      </c>
      <c r="M170" s="69" t="str">
        <f ca="1">IF(A170="","",IF(AND(ISNUMBER('Trust - Frontsheet'!AS171),'Trust - Frontsheet'!AS171&gt;1),"Registered Allied Health Professionals Avg Fill rate &gt; 100%",""))</f>
        <v/>
      </c>
      <c r="N170" s="69" t="str">
        <f ca="1">IF(A170="","",IF(AND(ISNUMBER('Trust - Frontsheet'!AT171),'Trust - Frontsheet'!AT171&gt;1),"Non-Registered Allied Health Professionals Avg Fill rate &gt; 100%",""))</f>
        <v/>
      </c>
      <c r="O170" s="69"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9"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9"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9"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9"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69" t="str">
        <f ca="1">IF('Trust - Frontsheet'!A173="","",'Trust - Frontsheet'!A173)</f>
        <v/>
      </c>
      <c r="B171" s="69" t="str">
        <f ca="1">IF('Trust - Frontsheet'!A173="","",'Trust - Frontsheet'!D173)</f>
        <v/>
      </c>
      <c r="C171" s="69" t="str">
        <f ca="1">IF(VLOOKUP(A171,'Trust - Frontsheet'!$A$16:$AC$215,5,0)="","",VLOOKUP(A171,'Trust - Frontsheet'!$A$16:$AC$216,5,0))</f>
        <v/>
      </c>
      <c r="D171" s="69" t="str">
        <f ca="1">IF(VLOOKUP(A171,'Trust - Frontsheet'!$A$16:$AC$215,6,0)="","",VLOOKUP(A171,'Trust - Frontsheet'!$A$16:$AC$216,6,0))</f>
        <v/>
      </c>
      <c r="E171" s="69" t="str">
        <f ca="1">IF(A171="","",IF(AND('Trust - Frontsheet'!AK172&gt;1,ISNUMBER('Trust - Frontsheet'!AK172)),"Registered Nurses/Midwives Avg Day Fill rate &gt; 100%",""))</f>
        <v/>
      </c>
      <c r="F171" s="69" t="str">
        <f ca="1">IF(A171="","",IF(AND(ISNUMBER('Trust - Frontsheet'!AL172),'Trust - Frontsheet'!AL172&gt;1),"Non-Registered Nurses/Midwives Avg Day Fill rate &gt; 100%",""))</f>
        <v/>
      </c>
      <c r="G171" s="69" t="str">
        <f ca="1">IF(A171="","",IF(AND(ISNUMBER('Trust - Frontsheet'!AM172),'Trust - Frontsheet'!AM172&gt;1),"Registered Nursing Associates Day Fill rate &gt; 100%",""))</f>
        <v/>
      </c>
      <c r="H171" s="69" t="str">
        <f ca="1">IF(A171="","",IF(AND(ISNUMBER('Trust - Frontsheet'!AN172),'Trust - Frontsheet'!AN172&gt;1),"Non-Registered Nursing Associates Day Fill rate &gt; 100%",""))</f>
        <v/>
      </c>
      <c r="I171" s="69" t="str">
        <f ca="1">IF(A171="","",IF(AND(ISNUMBER('Trust - Frontsheet'!AO172),'Trust - Frontsheet'!AO172&gt;1),"Registered Nurses/Midwives Avg Night Fill rate &gt; 100%",""))</f>
        <v/>
      </c>
      <c r="J171" s="69" t="str">
        <f ca="1">IF(A171="","",IF(AND(ISNUMBER('Trust - Frontsheet'!AP172),'Trust - Frontsheet'!AP172&gt;1),"Non-Registered Nurses/Midwives Avg Night Fill rate &gt;100%",""))</f>
        <v/>
      </c>
      <c r="K171" s="69" t="str">
        <f ca="1">IF(A171="","",IF(AND(ISNUMBER('Trust - Frontsheet'!AQ172),'Trust - Frontsheet'!AQ172&gt;1),"Registered Nursing Associates Avg Night Fill rate 100%",""))</f>
        <v/>
      </c>
      <c r="L171" s="69" t="str">
        <f ca="1">IF(A171="","",IF(AND(ISNUMBER('Trust - Frontsheet'!AR172),'Trust - Frontsheet'!AR172&gt;1),"Non-Registered Nursing Associates Avg Night Fill rate &gt; 100%",""))</f>
        <v/>
      </c>
      <c r="M171" s="69" t="str">
        <f ca="1">IF(A171="","",IF(AND(ISNUMBER('Trust - Frontsheet'!AS172),'Trust - Frontsheet'!AS172&gt;1),"Registered Allied Health Professionals Avg Fill rate &gt; 100%",""))</f>
        <v/>
      </c>
      <c r="N171" s="69" t="str">
        <f ca="1">IF(A171="","",IF(AND(ISNUMBER('Trust - Frontsheet'!AT172),'Trust - Frontsheet'!AT172&gt;1),"Non-Registered Allied Health Professionals Avg Fill rate &gt; 100%",""))</f>
        <v/>
      </c>
      <c r="O171" s="69"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9"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9"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9"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9"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69" t="str">
        <f ca="1">IF('Trust - Frontsheet'!A174="","",'Trust - Frontsheet'!A174)</f>
        <v/>
      </c>
      <c r="B172" s="69" t="str">
        <f ca="1">IF('Trust - Frontsheet'!A174="","",'Trust - Frontsheet'!D174)</f>
        <v/>
      </c>
      <c r="C172" s="69" t="str">
        <f ca="1">IF(VLOOKUP(A172,'Trust - Frontsheet'!$A$16:$AC$215,5,0)="","",VLOOKUP(A172,'Trust - Frontsheet'!$A$16:$AC$216,5,0))</f>
        <v/>
      </c>
      <c r="D172" s="69" t="str">
        <f ca="1">IF(VLOOKUP(A172,'Trust - Frontsheet'!$A$16:$AC$215,6,0)="","",VLOOKUP(A172,'Trust - Frontsheet'!$A$16:$AC$216,6,0))</f>
        <v/>
      </c>
      <c r="E172" s="69" t="str">
        <f ca="1">IF(A172="","",IF(AND('Trust - Frontsheet'!AK173&gt;1,ISNUMBER('Trust - Frontsheet'!AK173)),"Registered Nurses/Midwives Avg Day Fill rate &gt; 100%",""))</f>
        <v/>
      </c>
      <c r="F172" s="69" t="str">
        <f ca="1">IF(A172="","",IF(AND(ISNUMBER('Trust - Frontsheet'!AL173),'Trust - Frontsheet'!AL173&gt;1),"Non-Registered Nurses/Midwives Avg Day Fill rate &gt; 100%",""))</f>
        <v/>
      </c>
      <c r="G172" s="69" t="str">
        <f ca="1">IF(A172="","",IF(AND(ISNUMBER('Trust - Frontsheet'!AM173),'Trust - Frontsheet'!AM173&gt;1),"Registered Nursing Associates Day Fill rate &gt; 100%",""))</f>
        <v/>
      </c>
      <c r="H172" s="69" t="str">
        <f ca="1">IF(A172="","",IF(AND(ISNUMBER('Trust - Frontsheet'!AN173),'Trust - Frontsheet'!AN173&gt;1),"Non-Registered Nursing Associates Day Fill rate &gt; 100%",""))</f>
        <v/>
      </c>
      <c r="I172" s="69" t="str">
        <f ca="1">IF(A172="","",IF(AND(ISNUMBER('Trust - Frontsheet'!AO173),'Trust - Frontsheet'!AO173&gt;1),"Registered Nurses/Midwives Avg Night Fill rate &gt; 100%",""))</f>
        <v/>
      </c>
      <c r="J172" s="69" t="str">
        <f ca="1">IF(A172="","",IF(AND(ISNUMBER('Trust - Frontsheet'!AP173),'Trust - Frontsheet'!AP173&gt;1),"Non-Registered Nurses/Midwives Avg Night Fill rate &gt;100%",""))</f>
        <v/>
      </c>
      <c r="K172" s="69" t="str">
        <f ca="1">IF(A172="","",IF(AND(ISNUMBER('Trust - Frontsheet'!AQ173),'Trust - Frontsheet'!AQ173&gt;1),"Registered Nursing Associates Avg Night Fill rate 100%",""))</f>
        <v/>
      </c>
      <c r="L172" s="69" t="str">
        <f ca="1">IF(A172="","",IF(AND(ISNUMBER('Trust - Frontsheet'!AR173),'Trust - Frontsheet'!AR173&gt;1),"Non-Registered Nursing Associates Avg Night Fill rate &gt; 100%",""))</f>
        <v/>
      </c>
      <c r="M172" s="69" t="str">
        <f ca="1">IF(A172="","",IF(AND(ISNUMBER('Trust - Frontsheet'!AS173),'Trust - Frontsheet'!AS173&gt;1),"Registered Allied Health Professionals Avg Fill rate &gt; 100%",""))</f>
        <v/>
      </c>
      <c r="N172" s="69" t="str">
        <f ca="1">IF(A172="","",IF(AND(ISNUMBER('Trust - Frontsheet'!AT173),'Trust - Frontsheet'!AT173&gt;1),"Non-Registered Allied Health Professionals Avg Fill rate &gt; 100%",""))</f>
        <v/>
      </c>
      <c r="O172" s="69"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9"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9"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9"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9"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69" t="str">
        <f ca="1">IF('Trust - Frontsheet'!A175="","",'Trust - Frontsheet'!A175)</f>
        <v/>
      </c>
      <c r="B173" s="69" t="str">
        <f ca="1">IF('Trust - Frontsheet'!A175="","",'Trust - Frontsheet'!D175)</f>
        <v/>
      </c>
      <c r="C173" s="69" t="str">
        <f ca="1">IF(VLOOKUP(A173,'Trust - Frontsheet'!$A$16:$AC$215,5,0)="","",VLOOKUP(A173,'Trust - Frontsheet'!$A$16:$AC$216,5,0))</f>
        <v/>
      </c>
      <c r="D173" s="69" t="str">
        <f ca="1">IF(VLOOKUP(A173,'Trust - Frontsheet'!$A$16:$AC$215,6,0)="","",VLOOKUP(A173,'Trust - Frontsheet'!$A$16:$AC$216,6,0))</f>
        <v/>
      </c>
      <c r="E173" s="69" t="str">
        <f ca="1">IF(A173="","",IF(AND('Trust - Frontsheet'!AK174&gt;1,ISNUMBER('Trust - Frontsheet'!AK174)),"Registered Nurses/Midwives Avg Day Fill rate &gt; 100%",""))</f>
        <v/>
      </c>
      <c r="F173" s="69" t="str">
        <f ca="1">IF(A173="","",IF(AND(ISNUMBER('Trust - Frontsheet'!AL174),'Trust - Frontsheet'!AL174&gt;1),"Non-Registered Nurses/Midwives Avg Day Fill rate &gt; 100%",""))</f>
        <v/>
      </c>
      <c r="G173" s="69" t="str">
        <f ca="1">IF(A173="","",IF(AND(ISNUMBER('Trust - Frontsheet'!AM174),'Trust - Frontsheet'!AM174&gt;1),"Registered Nursing Associates Day Fill rate &gt; 100%",""))</f>
        <v/>
      </c>
      <c r="H173" s="69" t="str">
        <f ca="1">IF(A173="","",IF(AND(ISNUMBER('Trust - Frontsheet'!AN174),'Trust - Frontsheet'!AN174&gt;1),"Non-Registered Nursing Associates Day Fill rate &gt; 100%",""))</f>
        <v/>
      </c>
      <c r="I173" s="69" t="str">
        <f ca="1">IF(A173="","",IF(AND(ISNUMBER('Trust - Frontsheet'!AO174),'Trust - Frontsheet'!AO174&gt;1),"Registered Nurses/Midwives Avg Night Fill rate &gt; 100%",""))</f>
        <v/>
      </c>
      <c r="J173" s="69" t="str">
        <f ca="1">IF(A173="","",IF(AND(ISNUMBER('Trust - Frontsheet'!AP174),'Trust - Frontsheet'!AP174&gt;1),"Non-Registered Nurses/Midwives Avg Night Fill rate &gt;100%",""))</f>
        <v/>
      </c>
      <c r="K173" s="69" t="str">
        <f ca="1">IF(A173="","",IF(AND(ISNUMBER('Trust - Frontsheet'!AQ174),'Trust - Frontsheet'!AQ174&gt;1),"Registered Nursing Associates Avg Night Fill rate 100%",""))</f>
        <v/>
      </c>
      <c r="L173" s="69" t="str">
        <f ca="1">IF(A173="","",IF(AND(ISNUMBER('Trust - Frontsheet'!AR174),'Trust - Frontsheet'!AR174&gt;1),"Non-Registered Nursing Associates Avg Night Fill rate &gt; 100%",""))</f>
        <v/>
      </c>
      <c r="M173" s="69" t="str">
        <f ca="1">IF(A173="","",IF(AND(ISNUMBER('Trust - Frontsheet'!AS174),'Trust - Frontsheet'!AS174&gt;1),"Registered Allied Health Professionals Avg Fill rate &gt; 100%",""))</f>
        <v/>
      </c>
      <c r="N173" s="69" t="str">
        <f ca="1">IF(A173="","",IF(AND(ISNUMBER('Trust - Frontsheet'!AT174),'Trust - Frontsheet'!AT174&gt;1),"Non-Registered Allied Health Professionals Avg Fill rate &gt; 100%",""))</f>
        <v/>
      </c>
      <c r="O173" s="69"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9"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9"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9"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9"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69" t="str">
        <f ca="1">IF('Trust - Frontsheet'!A176="","",'Trust - Frontsheet'!A176)</f>
        <v/>
      </c>
      <c r="B174" s="69" t="str">
        <f ca="1">IF('Trust - Frontsheet'!A176="","",'Trust - Frontsheet'!D176)</f>
        <v/>
      </c>
      <c r="C174" s="69" t="str">
        <f ca="1">IF(VLOOKUP(A174,'Trust - Frontsheet'!$A$16:$AC$215,5,0)="","",VLOOKUP(A174,'Trust - Frontsheet'!$A$16:$AC$216,5,0))</f>
        <v/>
      </c>
      <c r="D174" s="69" t="str">
        <f ca="1">IF(VLOOKUP(A174,'Trust - Frontsheet'!$A$16:$AC$215,6,0)="","",VLOOKUP(A174,'Trust - Frontsheet'!$A$16:$AC$216,6,0))</f>
        <v/>
      </c>
      <c r="E174" s="69" t="str">
        <f ca="1">IF(A174="","",IF(AND('Trust - Frontsheet'!AK175&gt;1,ISNUMBER('Trust - Frontsheet'!AK175)),"Registered Nurses/Midwives Avg Day Fill rate &gt; 100%",""))</f>
        <v/>
      </c>
      <c r="F174" s="69" t="str">
        <f ca="1">IF(A174="","",IF(AND(ISNUMBER('Trust - Frontsheet'!AL175),'Trust - Frontsheet'!AL175&gt;1),"Non-Registered Nurses/Midwives Avg Day Fill rate &gt; 100%",""))</f>
        <v/>
      </c>
      <c r="G174" s="69" t="str">
        <f ca="1">IF(A174="","",IF(AND(ISNUMBER('Trust - Frontsheet'!AM175),'Trust - Frontsheet'!AM175&gt;1),"Registered Nursing Associates Day Fill rate &gt; 100%",""))</f>
        <v/>
      </c>
      <c r="H174" s="69" t="str">
        <f ca="1">IF(A174="","",IF(AND(ISNUMBER('Trust - Frontsheet'!AN175),'Trust - Frontsheet'!AN175&gt;1),"Non-Registered Nursing Associates Day Fill rate &gt; 100%",""))</f>
        <v/>
      </c>
      <c r="I174" s="69" t="str">
        <f ca="1">IF(A174="","",IF(AND(ISNUMBER('Trust - Frontsheet'!AO175),'Trust - Frontsheet'!AO175&gt;1),"Registered Nurses/Midwives Avg Night Fill rate &gt; 100%",""))</f>
        <v/>
      </c>
      <c r="J174" s="69" t="str">
        <f ca="1">IF(A174="","",IF(AND(ISNUMBER('Trust - Frontsheet'!AP175),'Trust - Frontsheet'!AP175&gt;1),"Non-Registered Nurses/Midwives Avg Night Fill rate &gt;100%",""))</f>
        <v/>
      </c>
      <c r="K174" s="69" t="str">
        <f ca="1">IF(A174="","",IF(AND(ISNUMBER('Trust - Frontsheet'!AQ175),'Trust - Frontsheet'!AQ175&gt;1),"Registered Nursing Associates Avg Night Fill rate 100%",""))</f>
        <v/>
      </c>
      <c r="L174" s="69" t="str">
        <f ca="1">IF(A174="","",IF(AND(ISNUMBER('Trust - Frontsheet'!AR175),'Trust - Frontsheet'!AR175&gt;1),"Non-Registered Nursing Associates Avg Night Fill rate &gt; 100%",""))</f>
        <v/>
      </c>
      <c r="M174" s="69" t="str">
        <f ca="1">IF(A174="","",IF(AND(ISNUMBER('Trust - Frontsheet'!AS175),'Trust - Frontsheet'!AS175&gt;1),"Registered Allied Health Professionals Avg Fill rate &gt; 100%",""))</f>
        <v/>
      </c>
      <c r="N174" s="69" t="str">
        <f ca="1">IF(A174="","",IF(AND(ISNUMBER('Trust - Frontsheet'!AT175),'Trust - Frontsheet'!AT175&gt;1),"Non-Registered Allied Health Professionals Avg Fill rate &gt; 100%",""))</f>
        <v/>
      </c>
      <c r="O174" s="69"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9"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9"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9"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9"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69" t="str">
        <f ca="1">IF('Trust - Frontsheet'!A177="","",'Trust - Frontsheet'!A177)</f>
        <v/>
      </c>
      <c r="B175" s="69" t="str">
        <f ca="1">IF('Trust - Frontsheet'!A177="","",'Trust - Frontsheet'!D177)</f>
        <v/>
      </c>
      <c r="C175" s="69" t="str">
        <f ca="1">IF(VLOOKUP(A175,'Trust - Frontsheet'!$A$16:$AC$215,5,0)="","",VLOOKUP(A175,'Trust - Frontsheet'!$A$16:$AC$216,5,0))</f>
        <v/>
      </c>
      <c r="D175" s="69" t="str">
        <f ca="1">IF(VLOOKUP(A175,'Trust - Frontsheet'!$A$16:$AC$215,6,0)="","",VLOOKUP(A175,'Trust - Frontsheet'!$A$16:$AC$216,6,0))</f>
        <v/>
      </c>
      <c r="E175" s="69" t="str">
        <f ca="1">IF(A175="","",IF(AND('Trust - Frontsheet'!AK176&gt;1,ISNUMBER('Trust - Frontsheet'!AK176)),"Registered Nurses/Midwives Avg Day Fill rate &gt; 100%",""))</f>
        <v/>
      </c>
      <c r="F175" s="69" t="str">
        <f ca="1">IF(A175="","",IF(AND(ISNUMBER('Trust - Frontsheet'!AL176),'Trust - Frontsheet'!AL176&gt;1),"Non-Registered Nurses/Midwives Avg Day Fill rate &gt; 100%",""))</f>
        <v/>
      </c>
      <c r="G175" s="69" t="str">
        <f ca="1">IF(A175="","",IF(AND(ISNUMBER('Trust - Frontsheet'!AM176),'Trust - Frontsheet'!AM176&gt;1),"Registered Nursing Associates Day Fill rate &gt; 100%",""))</f>
        <v/>
      </c>
      <c r="H175" s="69" t="str">
        <f ca="1">IF(A175="","",IF(AND(ISNUMBER('Trust - Frontsheet'!AN176),'Trust - Frontsheet'!AN176&gt;1),"Non-Registered Nursing Associates Day Fill rate &gt; 100%",""))</f>
        <v/>
      </c>
      <c r="I175" s="69" t="str">
        <f ca="1">IF(A175="","",IF(AND(ISNUMBER('Trust - Frontsheet'!AO176),'Trust - Frontsheet'!AO176&gt;1),"Registered Nurses/Midwives Avg Night Fill rate &gt; 100%",""))</f>
        <v/>
      </c>
      <c r="J175" s="69" t="str">
        <f ca="1">IF(A175="","",IF(AND(ISNUMBER('Trust - Frontsheet'!AP176),'Trust - Frontsheet'!AP176&gt;1),"Non-Registered Nurses/Midwives Avg Night Fill rate &gt;100%",""))</f>
        <v/>
      </c>
      <c r="K175" s="69" t="str">
        <f ca="1">IF(A175="","",IF(AND(ISNUMBER('Trust - Frontsheet'!AQ176),'Trust - Frontsheet'!AQ176&gt;1),"Registered Nursing Associates Avg Night Fill rate 100%",""))</f>
        <v/>
      </c>
      <c r="L175" s="69" t="str">
        <f ca="1">IF(A175="","",IF(AND(ISNUMBER('Trust - Frontsheet'!AR176),'Trust - Frontsheet'!AR176&gt;1),"Non-Registered Nursing Associates Avg Night Fill rate &gt; 100%",""))</f>
        <v/>
      </c>
      <c r="M175" s="69" t="str">
        <f ca="1">IF(A175="","",IF(AND(ISNUMBER('Trust - Frontsheet'!AS176),'Trust - Frontsheet'!AS176&gt;1),"Registered Allied Health Professionals Avg Fill rate &gt; 100%",""))</f>
        <v/>
      </c>
      <c r="N175" s="69" t="str">
        <f ca="1">IF(A175="","",IF(AND(ISNUMBER('Trust - Frontsheet'!AT176),'Trust - Frontsheet'!AT176&gt;1),"Non-Registered Allied Health Professionals Avg Fill rate &gt; 100%",""))</f>
        <v/>
      </c>
      <c r="O175" s="69"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9"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9"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9"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9"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69" t="str">
        <f ca="1">IF('Trust - Frontsheet'!A178="","",'Trust - Frontsheet'!A178)</f>
        <v/>
      </c>
      <c r="B176" s="69" t="str">
        <f ca="1">IF('Trust - Frontsheet'!A178="","",'Trust - Frontsheet'!D178)</f>
        <v/>
      </c>
      <c r="C176" s="69" t="str">
        <f ca="1">IF(VLOOKUP(A176,'Trust - Frontsheet'!$A$16:$AC$215,5,0)="","",VLOOKUP(A176,'Trust - Frontsheet'!$A$16:$AC$216,5,0))</f>
        <v/>
      </c>
      <c r="D176" s="69" t="str">
        <f ca="1">IF(VLOOKUP(A176,'Trust - Frontsheet'!$A$16:$AC$215,6,0)="","",VLOOKUP(A176,'Trust - Frontsheet'!$A$16:$AC$216,6,0))</f>
        <v/>
      </c>
      <c r="E176" s="69" t="str">
        <f ca="1">IF(A176="","",IF(AND('Trust - Frontsheet'!AK177&gt;1,ISNUMBER('Trust - Frontsheet'!AK177)),"Registered Nurses/Midwives Avg Day Fill rate &gt; 100%",""))</f>
        <v/>
      </c>
      <c r="F176" s="69" t="str">
        <f ca="1">IF(A176="","",IF(AND(ISNUMBER('Trust - Frontsheet'!AL177),'Trust - Frontsheet'!AL177&gt;1),"Non-Registered Nurses/Midwives Avg Day Fill rate &gt; 100%",""))</f>
        <v/>
      </c>
      <c r="G176" s="69" t="str">
        <f ca="1">IF(A176="","",IF(AND(ISNUMBER('Trust - Frontsheet'!AM177),'Trust - Frontsheet'!AM177&gt;1),"Registered Nursing Associates Day Fill rate &gt; 100%",""))</f>
        <v/>
      </c>
      <c r="H176" s="69" t="str">
        <f ca="1">IF(A176="","",IF(AND(ISNUMBER('Trust - Frontsheet'!AN177),'Trust - Frontsheet'!AN177&gt;1),"Non-Registered Nursing Associates Day Fill rate &gt; 100%",""))</f>
        <v/>
      </c>
      <c r="I176" s="69" t="str">
        <f ca="1">IF(A176="","",IF(AND(ISNUMBER('Trust - Frontsheet'!AO177),'Trust - Frontsheet'!AO177&gt;1),"Registered Nurses/Midwives Avg Night Fill rate &gt; 100%",""))</f>
        <v/>
      </c>
      <c r="J176" s="69" t="str">
        <f ca="1">IF(A176="","",IF(AND(ISNUMBER('Trust - Frontsheet'!AP177),'Trust - Frontsheet'!AP177&gt;1),"Non-Registered Nurses/Midwives Avg Night Fill rate &gt;100%",""))</f>
        <v/>
      </c>
      <c r="K176" s="69" t="str">
        <f ca="1">IF(A176="","",IF(AND(ISNUMBER('Trust - Frontsheet'!AQ177),'Trust - Frontsheet'!AQ177&gt;1),"Registered Nursing Associates Avg Night Fill rate 100%",""))</f>
        <v/>
      </c>
      <c r="L176" s="69" t="str">
        <f ca="1">IF(A176="","",IF(AND(ISNUMBER('Trust - Frontsheet'!AR177),'Trust - Frontsheet'!AR177&gt;1),"Non-Registered Nursing Associates Avg Night Fill rate &gt; 100%",""))</f>
        <v/>
      </c>
      <c r="M176" s="69" t="str">
        <f ca="1">IF(A176="","",IF(AND(ISNUMBER('Trust - Frontsheet'!AS177),'Trust - Frontsheet'!AS177&gt;1),"Registered Allied Health Professionals Avg Fill rate &gt; 100%",""))</f>
        <v/>
      </c>
      <c r="N176" s="69" t="str">
        <f ca="1">IF(A176="","",IF(AND(ISNUMBER('Trust - Frontsheet'!AT177),'Trust - Frontsheet'!AT177&gt;1),"Non-Registered Allied Health Professionals Avg Fill rate &gt; 100%",""))</f>
        <v/>
      </c>
      <c r="O176" s="69"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9"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9"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9"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9"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69" t="str">
        <f ca="1">IF('Trust - Frontsheet'!A179="","",'Trust - Frontsheet'!A179)</f>
        <v/>
      </c>
      <c r="B177" s="69" t="str">
        <f ca="1">IF('Trust - Frontsheet'!A179="","",'Trust - Frontsheet'!D179)</f>
        <v/>
      </c>
      <c r="C177" s="69" t="str">
        <f ca="1">IF(VLOOKUP(A177,'Trust - Frontsheet'!$A$16:$AC$215,5,0)="","",VLOOKUP(A177,'Trust - Frontsheet'!$A$16:$AC$216,5,0))</f>
        <v/>
      </c>
      <c r="D177" s="69" t="str">
        <f ca="1">IF(VLOOKUP(A177,'Trust - Frontsheet'!$A$16:$AC$215,6,0)="","",VLOOKUP(A177,'Trust - Frontsheet'!$A$16:$AC$216,6,0))</f>
        <v/>
      </c>
      <c r="E177" s="69" t="str">
        <f ca="1">IF(A177="","",IF(AND('Trust - Frontsheet'!AK178&gt;1,ISNUMBER('Trust - Frontsheet'!AK178)),"Registered Nurses/Midwives Avg Day Fill rate &gt; 100%",""))</f>
        <v/>
      </c>
      <c r="F177" s="69" t="str">
        <f ca="1">IF(A177="","",IF(AND(ISNUMBER('Trust - Frontsheet'!AL178),'Trust - Frontsheet'!AL178&gt;1),"Non-Registered Nurses/Midwives Avg Day Fill rate &gt; 100%",""))</f>
        <v/>
      </c>
      <c r="G177" s="69" t="str">
        <f ca="1">IF(A177="","",IF(AND(ISNUMBER('Trust - Frontsheet'!AM178),'Trust - Frontsheet'!AM178&gt;1),"Registered Nursing Associates Day Fill rate &gt; 100%",""))</f>
        <v/>
      </c>
      <c r="H177" s="69" t="str">
        <f ca="1">IF(A177="","",IF(AND(ISNUMBER('Trust - Frontsheet'!AN178),'Trust - Frontsheet'!AN178&gt;1),"Non-Registered Nursing Associates Day Fill rate &gt; 100%",""))</f>
        <v/>
      </c>
      <c r="I177" s="69" t="str">
        <f ca="1">IF(A177="","",IF(AND(ISNUMBER('Trust - Frontsheet'!AO178),'Trust - Frontsheet'!AO178&gt;1),"Registered Nurses/Midwives Avg Night Fill rate &gt; 100%",""))</f>
        <v/>
      </c>
      <c r="J177" s="69" t="str">
        <f ca="1">IF(A177="","",IF(AND(ISNUMBER('Trust - Frontsheet'!AP178),'Trust - Frontsheet'!AP178&gt;1),"Non-Registered Nurses/Midwives Avg Night Fill rate &gt;100%",""))</f>
        <v/>
      </c>
      <c r="K177" s="69" t="str">
        <f ca="1">IF(A177="","",IF(AND(ISNUMBER('Trust - Frontsheet'!AQ178),'Trust - Frontsheet'!AQ178&gt;1),"Registered Nursing Associates Avg Night Fill rate 100%",""))</f>
        <v/>
      </c>
      <c r="L177" s="69" t="str">
        <f ca="1">IF(A177="","",IF(AND(ISNUMBER('Trust - Frontsheet'!AR178),'Trust - Frontsheet'!AR178&gt;1),"Non-Registered Nursing Associates Avg Night Fill rate &gt; 100%",""))</f>
        <v/>
      </c>
      <c r="M177" s="69" t="str">
        <f ca="1">IF(A177="","",IF(AND(ISNUMBER('Trust - Frontsheet'!AS178),'Trust - Frontsheet'!AS178&gt;1),"Registered Allied Health Professionals Avg Fill rate &gt; 100%",""))</f>
        <v/>
      </c>
      <c r="N177" s="69" t="str">
        <f ca="1">IF(A177="","",IF(AND(ISNUMBER('Trust - Frontsheet'!AT178),'Trust - Frontsheet'!AT178&gt;1),"Non-Registered Allied Health Professionals Avg Fill rate &gt; 100%",""))</f>
        <v/>
      </c>
      <c r="O177" s="69"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9"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9"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9"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9"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69" t="str">
        <f ca="1">IF('Trust - Frontsheet'!A180="","",'Trust - Frontsheet'!A180)</f>
        <v/>
      </c>
      <c r="B178" s="69" t="str">
        <f ca="1">IF('Trust - Frontsheet'!A180="","",'Trust - Frontsheet'!D180)</f>
        <v/>
      </c>
      <c r="C178" s="69" t="str">
        <f ca="1">IF(VLOOKUP(A178,'Trust - Frontsheet'!$A$16:$AC$215,5,0)="","",VLOOKUP(A178,'Trust - Frontsheet'!$A$16:$AC$216,5,0))</f>
        <v/>
      </c>
      <c r="D178" s="69" t="str">
        <f ca="1">IF(VLOOKUP(A178,'Trust - Frontsheet'!$A$16:$AC$215,6,0)="","",VLOOKUP(A178,'Trust - Frontsheet'!$A$16:$AC$216,6,0))</f>
        <v/>
      </c>
      <c r="E178" s="69" t="str">
        <f ca="1">IF(A178="","",IF(AND('Trust - Frontsheet'!AK179&gt;1,ISNUMBER('Trust - Frontsheet'!AK179)),"Registered Nurses/Midwives Avg Day Fill rate &gt; 100%",""))</f>
        <v/>
      </c>
      <c r="F178" s="69" t="str">
        <f ca="1">IF(A178="","",IF(AND(ISNUMBER('Trust - Frontsheet'!AL179),'Trust - Frontsheet'!AL179&gt;1),"Non-Registered Nurses/Midwives Avg Day Fill rate &gt; 100%",""))</f>
        <v/>
      </c>
      <c r="G178" s="69" t="str">
        <f ca="1">IF(A178="","",IF(AND(ISNUMBER('Trust - Frontsheet'!AM179),'Trust - Frontsheet'!AM179&gt;1),"Registered Nursing Associates Day Fill rate &gt; 100%",""))</f>
        <v/>
      </c>
      <c r="H178" s="69" t="str">
        <f ca="1">IF(A178="","",IF(AND(ISNUMBER('Trust - Frontsheet'!AN179),'Trust - Frontsheet'!AN179&gt;1),"Non-Registered Nursing Associates Day Fill rate &gt; 100%",""))</f>
        <v/>
      </c>
      <c r="I178" s="69" t="str">
        <f ca="1">IF(A178="","",IF(AND(ISNUMBER('Trust - Frontsheet'!AO179),'Trust - Frontsheet'!AO179&gt;1),"Registered Nurses/Midwives Avg Night Fill rate &gt; 100%",""))</f>
        <v/>
      </c>
      <c r="J178" s="69" t="str">
        <f ca="1">IF(A178="","",IF(AND(ISNUMBER('Trust - Frontsheet'!AP179),'Trust - Frontsheet'!AP179&gt;1),"Non-Registered Nurses/Midwives Avg Night Fill rate &gt;100%",""))</f>
        <v/>
      </c>
      <c r="K178" s="69" t="str">
        <f ca="1">IF(A178="","",IF(AND(ISNUMBER('Trust - Frontsheet'!AQ179),'Trust - Frontsheet'!AQ179&gt;1),"Registered Nursing Associates Avg Night Fill rate 100%",""))</f>
        <v/>
      </c>
      <c r="L178" s="69" t="str">
        <f ca="1">IF(A178="","",IF(AND(ISNUMBER('Trust - Frontsheet'!AR179),'Trust - Frontsheet'!AR179&gt;1),"Non-Registered Nursing Associates Avg Night Fill rate &gt; 100%",""))</f>
        <v/>
      </c>
      <c r="M178" s="69" t="str">
        <f ca="1">IF(A178="","",IF(AND(ISNUMBER('Trust - Frontsheet'!AS179),'Trust - Frontsheet'!AS179&gt;1),"Registered Allied Health Professionals Avg Fill rate &gt; 100%",""))</f>
        <v/>
      </c>
      <c r="N178" s="69" t="str">
        <f ca="1">IF(A178="","",IF(AND(ISNUMBER('Trust - Frontsheet'!AT179),'Trust - Frontsheet'!AT179&gt;1),"Non-Registered Allied Health Professionals Avg Fill rate &gt; 100%",""))</f>
        <v/>
      </c>
      <c r="O178" s="69"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9"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9"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9"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9"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69" t="str">
        <f ca="1">IF('Trust - Frontsheet'!A181="","",'Trust - Frontsheet'!A181)</f>
        <v/>
      </c>
      <c r="B179" s="69" t="str">
        <f ca="1">IF('Trust - Frontsheet'!A181="","",'Trust - Frontsheet'!D181)</f>
        <v/>
      </c>
      <c r="C179" s="69" t="str">
        <f ca="1">IF(VLOOKUP(A179,'Trust - Frontsheet'!$A$16:$AC$215,5,0)="","",VLOOKUP(A179,'Trust - Frontsheet'!$A$16:$AC$216,5,0))</f>
        <v/>
      </c>
      <c r="D179" s="69" t="str">
        <f ca="1">IF(VLOOKUP(A179,'Trust - Frontsheet'!$A$16:$AC$215,6,0)="","",VLOOKUP(A179,'Trust - Frontsheet'!$A$16:$AC$216,6,0))</f>
        <v/>
      </c>
      <c r="E179" s="69" t="str">
        <f ca="1">IF(A179="","",IF(AND('Trust - Frontsheet'!AK180&gt;1,ISNUMBER('Trust - Frontsheet'!AK180)),"Registered Nurses/Midwives Avg Day Fill rate &gt; 100%",""))</f>
        <v/>
      </c>
      <c r="F179" s="69" t="str">
        <f ca="1">IF(A179="","",IF(AND(ISNUMBER('Trust - Frontsheet'!AL180),'Trust - Frontsheet'!AL180&gt;1),"Non-Registered Nurses/Midwives Avg Day Fill rate &gt; 100%",""))</f>
        <v/>
      </c>
      <c r="G179" s="69" t="str">
        <f ca="1">IF(A179="","",IF(AND(ISNUMBER('Trust - Frontsheet'!AM180),'Trust - Frontsheet'!AM180&gt;1),"Registered Nursing Associates Day Fill rate &gt; 100%",""))</f>
        <v/>
      </c>
      <c r="H179" s="69" t="str">
        <f ca="1">IF(A179="","",IF(AND(ISNUMBER('Trust - Frontsheet'!AN180),'Trust - Frontsheet'!AN180&gt;1),"Non-Registered Nursing Associates Day Fill rate &gt; 100%",""))</f>
        <v/>
      </c>
      <c r="I179" s="69" t="str">
        <f ca="1">IF(A179="","",IF(AND(ISNUMBER('Trust - Frontsheet'!AO180),'Trust - Frontsheet'!AO180&gt;1),"Registered Nurses/Midwives Avg Night Fill rate &gt; 100%",""))</f>
        <v/>
      </c>
      <c r="J179" s="69" t="str">
        <f ca="1">IF(A179="","",IF(AND(ISNUMBER('Trust - Frontsheet'!AP180),'Trust - Frontsheet'!AP180&gt;1),"Non-Registered Nurses/Midwives Avg Night Fill rate &gt;100%",""))</f>
        <v/>
      </c>
      <c r="K179" s="69" t="str">
        <f ca="1">IF(A179="","",IF(AND(ISNUMBER('Trust - Frontsheet'!AQ180),'Trust - Frontsheet'!AQ180&gt;1),"Registered Nursing Associates Avg Night Fill rate 100%",""))</f>
        <v/>
      </c>
      <c r="L179" s="69" t="str">
        <f ca="1">IF(A179="","",IF(AND(ISNUMBER('Trust - Frontsheet'!AR180),'Trust - Frontsheet'!AR180&gt;1),"Non-Registered Nursing Associates Avg Night Fill rate &gt; 100%",""))</f>
        <v/>
      </c>
      <c r="M179" s="69" t="str">
        <f ca="1">IF(A179="","",IF(AND(ISNUMBER('Trust - Frontsheet'!AS180),'Trust - Frontsheet'!AS180&gt;1),"Registered Allied Health Professionals Avg Fill rate &gt; 100%",""))</f>
        <v/>
      </c>
      <c r="N179" s="69" t="str">
        <f ca="1">IF(A179="","",IF(AND(ISNUMBER('Trust - Frontsheet'!AT180),'Trust - Frontsheet'!AT180&gt;1),"Non-Registered Allied Health Professionals Avg Fill rate &gt; 100%",""))</f>
        <v/>
      </c>
      <c r="O179" s="69"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9"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9"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9"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9"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69" t="str">
        <f ca="1">IF('Trust - Frontsheet'!A182="","",'Trust - Frontsheet'!A182)</f>
        <v/>
      </c>
      <c r="B180" s="69" t="str">
        <f ca="1">IF('Trust - Frontsheet'!A182="","",'Trust - Frontsheet'!D182)</f>
        <v/>
      </c>
      <c r="C180" s="69" t="str">
        <f ca="1">IF(VLOOKUP(A180,'Trust - Frontsheet'!$A$16:$AC$215,5,0)="","",VLOOKUP(A180,'Trust - Frontsheet'!$A$16:$AC$216,5,0))</f>
        <v/>
      </c>
      <c r="D180" s="69" t="str">
        <f ca="1">IF(VLOOKUP(A180,'Trust - Frontsheet'!$A$16:$AC$215,6,0)="","",VLOOKUP(A180,'Trust - Frontsheet'!$A$16:$AC$216,6,0))</f>
        <v/>
      </c>
      <c r="E180" s="69" t="str">
        <f ca="1">IF(A180="","",IF(AND('Trust - Frontsheet'!AK181&gt;1,ISNUMBER('Trust - Frontsheet'!AK181)),"Registered Nurses/Midwives Avg Day Fill rate &gt; 100%",""))</f>
        <v/>
      </c>
      <c r="F180" s="69" t="str">
        <f ca="1">IF(A180="","",IF(AND(ISNUMBER('Trust - Frontsheet'!AL181),'Trust - Frontsheet'!AL181&gt;1),"Non-Registered Nurses/Midwives Avg Day Fill rate &gt; 100%",""))</f>
        <v/>
      </c>
      <c r="G180" s="69" t="str">
        <f ca="1">IF(A180="","",IF(AND(ISNUMBER('Trust - Frontsheet'!AM181),'Trust - Frontsheet'!AM181&gt;1),"Registered Nursing Associates Day Fill rate &gt; 100%",""))</f>
        <v/>
      </c>
      <c r="H180" s="69" t="str">
        <f ca="1">IF(A180="","",IF(AND(ISNUMBER('Trust - Frontsheet'!AN181),'Trust - Frontsheet'!AN181&gt;1),"Non-Registered Nursing Associates Day Fill rate &gt; 100%",""))</f>
        <v/>
      </c>
      <c r="I180" s="69" t="str">
        <f ca="1">IF(A180="","",IF(AND(ISNUMBER('Trust - Frontsheet'!AO181),'Trust - Frontsheet'!AO181&gt;1),"Registered Nurses/Midwives Avg Night Fill rate &gt; 100%",""))</f>
        <v/>
      </c>
      <c r="J180" s="69" t="str">
        <f ca="1">IF(A180="","",IF(AND(ISNUMBER('Trust - Frontsheet'!AP181),'Trust - Frontsheet'!AP181&gt;1),"Non-Registered Nurses/Midwives Avg Night Fill rate &gt;100%",""))</f>
        <v/>
      </c>
      <c r="K180" s="69" t="str">
        <f ca="1">IF(A180="","",IF(AND(ISNUMBER('Trust - Frontsheet'!AQ181),'Trust - Frontsheet'!AQ181&gt;1),"Registered Nursing Associates Avg Night Fill rate 100%",""))</f>
        <v/>
      </c>
      <c r="L180" s="69" t="str">
        <f ca="1">IF(A180="","",IF(AND(ISNUMBER('Trust - Frontsheet'!AR181),'Trust - Frontsheet'!AR181&gt;1),"Non-Registered Nursing Associates Avg Night Fill rate &gt; 100%",""))</f>
        <v/>
      </c>
      <c r="M180" s="69" t="str">
        <f ca="1">IF(A180="","",IF(AND(ISNUMBER('Trust - Frontsheet'!AS181),'Trust - Frontsheet'!AS181&gt;1),"Registered Allied Health Professionals Avg Fill rate &gt; 100%",""))</f>
        <v/>
      </c>
      <c r="N180" s="69" t="str">
        <f ca="1">IF(A180="","",IF(AND(ISNUMBER('Trust - Frontsheet'!AT181),'Trust - Frontsheet'!AT181&gt;1),"Non-Registered Allied Health Professionals Avg Fill rate &gt; 100%",""))</f>
        <v/>
      </c>
      <c r="O180" s="69"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9"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9"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9"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9"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69" t="str">
        <f ca="1">IF('Trust - Frontsheet'!A183="","",'Trust - Frontsheet'!A183)</f>
        <v/>
      </c>
      <c r="B181" s="69" t="str">
        <f ca="1">IF('Trust - Frontsheet'!A183="","",'Trust - Frontsheet'!D183)</f>
        <v/>
      </c>
      <c r="C181" s="69" t="str">
        <f ca="1">IF(VLOOKUP(A181,'Trust - Frontsheet'!$A$16:$AC$215,5,0)="","",VLOOKUP(A181,'Trust - Frontsheet'!$A$16:$AC$216,5,0))</f>
        <v/>
      </c>
      <c r="D181" s="69" t="str">
        <f ca="1">IF(VLOOKUP(A181,'Trust - Frontsheet'!$A$16:$AC$215,6,0)="","",VLOOKUP(A181,'Trust - Frontsheet'!$A$16:$AC$216,6,0))</f>
        <v/>
      </c>
      <c r="E181" s="69" t="str">
        <f ca="1">IF(A181="","",IF(AND('Trust - Frontsheet'!AK182&gt;1,ISNUMBER('Trust - Frontsheet'!AK182)),"Registered Nurses/Midwives Avg Day Fill rate &gt; 100%",""))</f>
        <v/>
      </c>
      <c r="F181" s="69" t="str">
        <f ca="1">IF(A181="","",IF(AND(ISNUMBER('Trust - Frontsheet'!AL182),'Trust - Frontsheet'!AL182&gt;1),"Non-Registered Nurses/Midwives Avg Day Fill rate &gt; 100%",""))</f>
        <v/>
      </c>
      <c r="G181" s="69" t="str">
        <f ca="1">IF(A181="","",IF(AND(ISNUMBER('Trust - Frontsheet'!AM182),'Trust - Frontsheet'!AM182&gt;1),"Registered Nursing Associates Day Fill rate &gt; 100%",""))</f>
        <v/>
      </c>
      <c r="H181" s="69" t="str">
        <f ca="1">IF(A181="","",IF(AND(ISNUMBER('Trust - Frontsheet'!AN182),'Trust - Frontsheet'!AN182&gt;1),"Non-Registered Nursing Associates Day Fill rate &gt; 100%",""))</f>
        <v/>
      </c>
      <c r="I181" s="69" t="str">
        <f ca="1">IF(A181="","",IF(AND(ISNUMBER('Trust - Frontsheet'!AO182),'Trust - Frontsheet'!AO182&gt;1),"Registered Nurses/Midwives Avg Night Fill rate &gt; 100%",""))</f>
        <v/>
      </c>
      <c r="J181" s="69" t="str">
        <f ca="1">IF(A181="","",IF(AND(ISNUMBER('Trust - Frontsheet'!AP182),'Trust - Frontsheet'!AP182&gt;1),"Non-Registered Nurses/Midwives Avg Night Fill rate &gt;100%",""))</f>
        <v/>
      </c>
      <c r="K181" s="69" t="str">
        <f ca="1">IF(A181="","",IF(AND(ISNUMBER('Trust - Frontsheet'!AQ182),'Trust - Frontsheet'!AQ182&gt;1),"Registered Nursing Associates Avg Night Fill rate 100%",""))</f>
        <v/>
      </c>
      <c r="L181" s="69" t="str">
        <f ca="1">IF(A181="","",IF(AND(ISNUMBER('Trust - Frontsheet'!AR182),'Trust - Frontsheet'!AR182&gt;1),"Non-Registered Nursing Associates Avg Night Fill rate &gt; 100%",""))</f>
        <v/>
      </c>
      <c r="M181" s="69" t="str">
        <f ca="1">IF(A181="","",IF(AND(ISNUMBER('Trust - Frontsheet'!AS182),'Trust - Frontsheet'!AS182&gt;1),"Registered Allied Health Professionals Avg Fill rate &gt; 100%",""))</f>
        <v/>
      </c>
      <c r="N181" s="69" t="str">
        <f ca="1">IF(A181="","",IF(AND(ISNUMBER('Trust - Frontsheet'!AT182),'Trust - Frontsheet'!AT182&gt;1),"Non-Registered Allied Health Professionals Avg Fill rate &gt; 100%",""))</f>
        <v/>
      </c>
      <c r="O181" s="69"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9"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9"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9"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9"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69" t="str">
        <f ca="1">IF('Trust - Frontsheet'!A184="","",'Trust - Frontsheet'!A184)</f>
        <v/>
      </c>
      <c r="B182" s="69" t="str">
        <f ca="1">IF('Trust - Frontsheet'!A184="","",'Trust - Frontsheet'!D184)</f>
        <v/>
      </c>
      <c r="C182" s="69" t="str">
        <f ca="1">IF(VLOOKUP(A182,'Trust - Frontsheet'!$A$16:$AC$215,5,0)="","",VLOOKUP(A182,'Trust - Frontsheet'!$A$16:$AC$216,5,0))</f>
        <v/>
      </c>
      <c r="D182" s="69" t="str">
        <f ca="1">IF(VLOOKUP(A182,'Trust - Frontsheet'!$A$16:$AC$215,6,0)="","",VLOOKUP(A182,'Trust - Frontsheet'!$A$16:$AC$216,6,0))</f>
        <v/>
      </c>
      <c r="E182" s="69" t="str">
        <f ca="1">IF(A182="","",IF(AND('Trust - Frontsheet'!AK183&gt;1,ISNUMBER('Trust - Frontsheet'!AK183)),"Registered Nurses/Midwives Avg Day Fill rate &gt; 100%",""))</f>
        <v/>
      </c>
      <c r="F182" s="69" t="str">
        <f ca="1">IF(A182="","",IF(AND(ISNUMBER('Trust - Frontsheet'!AL183),'Trust - Frontsheet'!AL183&gt;1),"Non-Registered Nurses/Midwives Avg Day Fill rate &gt; 100%",""))</f>
        <v/>
      </c>
      <c r="G182" s="69" t="str">
        <f ca="1">IF(A182="","",IF(AND(ISNUMBER('Trust - Frontsheet'!AM183),'Trust - Frontsheet'!AM183&gt;1),"Registered Nursing Associates Day Fill rate &gt; 100%",""))</f>
        <v/>
      </c>
      <c r="H182" s="69" t="str">
        <f ca="1">IF(A182="","",IF(AND(ISNUMBER('Trust - Frontsheet'!AN183),'Trust - Frontsheet'!AN183&gt;1),"Non-Registered Nursing Associates Day Fill rate &gt; 100%",""))</f>
        <v/>
      </c>
      <c r="I182" s="69" t="str">
        <f ca="1">IF(A182="","",IF(AND(ISNUMBER('Trust - Frontsheet'!AO183),'Trust - Frontsheet'!AO183&gt;1),"Registered Nurses/Midwives Avg Night Fill rate &gt; 100%",""))</f>
        <v/>
      </c>
      <c r="J182" s="69" t="str">
        <f ca="1">IF(A182="","",IF(AND(ISNUMBER('Trust - Frontsheet'!AP183),'Trust - Frontsheet'!AP183&gt;1),"Non-Registered Nurses/Midwives Avg Night Fill rate &gt;100%",""))</f>
        <v/>
      </c>
      <c r="K182" s="69" t="str">
        <f ca="1">IF(A182="","",IF(AND(ISNUMBER('Trust - Frontsheet'!AQ183),'Trust - Frontsheet'!AQ183&gt;1),"Registered Nursing Associates Avg Night Fill rate 100%",""))</f>
        <v/>
      </c>
      <c r="L182" s="69" t="str">
        <f ca="1">IF(A182="","",IF(AND(ISNUMBER('Trust - Frontsheet'!AR183),'Trust - Frontsheet'!AR183&gt;1),"Non-Registered Nursing Associates Avg Night Fill rate &gt; 100%",""))</f>
        <v/>
      </c>
      <c r="M182" s="69" t="str">
        <f ca="1">IF(A182="","",IF(AND(ISNUMBER('Trust - Frontsheet'!AS183),'Trust - Frontsheet'!AS183&gt;1),"Registered Allied Health Professionals Avg Fill rate &gt; 100%",""))</f>
        <v/>
      </c>
      <c r="N182" s="69" t="str">
        <f ca="1">IF(A182="","",IF(AND(ISNUMBER('Trust - Frontsheet'!AT183),'Trust - Frontsheet'!AT183&gt;1),"Non-Registered Allied Health Professionals Avg Fill rate &gt; 100%",""))</f>
        <v/>
      </c>
      <c r="O182" s="69"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9"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9"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9"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9"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69" t="str">
        <f ca="1">IF('Trust - Frontsheet'!A185="","",'Trust - Frontsheet'!A185)</f>
        <v/>
      </c>
      <c r="B183" s="69" t="str">
        <f ca="1">IF('Trust - Frontsheet'!A185="","",'Trust - Frontsheet'!D185)</f>
        <v/>
      </c>
      <c r="C183" s="69" t="str">
        <f ca="1">IF(VLOOKUP(A183,'Trust - Frontsheet'!$A$16:$AC$215,5,0)="","",VLOOKUP(A183,'Trust - Frontsheet'!$A$16:$AC$216,5,0))</f>
        <v/>
      </c>
      <c r="D183" s="69" t="str">
        <f ca="1">IF(VLOOKUP(A183,'Trust - Frontsheet'!$A$16:$AC$215,6,0)="","",VLOOKUP(A183,'Trust - Frontsheet'!$A$16:$AC$216,6,0))</f>
        <v/>
      </c>
      <c r="E183" s="69" t="str">
        <f ca="1">IF(A183="","",IF(AND('Trust - Frontsheet'!AK184&gt;1,ISNUMBER('Trust - Frontsheet'!AK184)),"Registered Nurses/Midwives Avg Day Fill rate &gt; 100%",""))</f>
        <v/>
      </c>
      <c r="F183" s="69" t="str">
        <f ca="1">IF(A183="","",IF(AND(ISNUMBER('Trust - Frontsheet'!AL184),'Trust - Frontsheet'!AL184&gt;1),"Non-Registered Nurses/Midwives Avg Day Fill rate &gt; 100%",""))</f>
        <v/>
      </c>
      <c r="G183" s="69" t="str">
        <f ca="1">IF(A183="","",IF(AND(ISNUMBER('Trust - Frontsheet'!AM184),'Trust - Frontsheet'!AM184&gt;1),"Registered Nursing Associates Day Fill rate &gt; 100%",""))</f>
        <v/>
      </c>
      <c r="H183" s="69" t="str">
        <f ca="1">IF(A183="","",IF(AND(ISNUMBER('Trust - Frontsheet'!AN184),'Trust - Frontsheet'!AN184&gt;1),"Non-Registered Nursing Associates Day Fill rate &gt; 100%",""))</f>
        <v/>
      </c>
      <c r="I183" s="69" t="str">
        <f ca="1">IF(A183="","",IF(AND(ISNUMBER('Trust - Frontsheet'!AO184),'Trust - Frontsheet'!AO184&gt;1),"Registered Nurses/Midwives Avg Night Fill rate &gt; 100%",""))</f>
        <v/>
      </c>
      <c r="J183" s="69" t="str">
        <f ca="1">IF(A183="","",IF(AND(ISNUMBER('Trust - Frontsheet'!AP184),'Trust - Frontsheet'!AP184&gt;1),"Non-Registered Nurses/Midwives Avg Night Fill rate &gt;100%",""))</f>
        <v/>
      </c>
      <c r="K183" s="69" t="str">
        <f ca="1">IF(A183="","",IF(AND(ISNUMBER('Trust - Frontsheet'!AQ184),'Trust - Frontsheet'!AQ184&gt;1),"Registered Nursing Associates Avg Night Fill rate 100%",""))</f>
        <v/>
      </c>
      <c r="L183" s="69" t="str">
        <f ca="1">IF(A183="","",IF(AND(ISNUMBER('Trust - Frontsheet'!AR184),'Trust - Frontsheet'!AR184&gt;1),"Non-Registered Nursing Associates Avg Night Fill rate &gt; 100%",""))</f>
        <v/>
      </c>
      <c r="M183" s="69" t="str">
        <f ca="1">IF(A183="","",IF(AND(ISNUMBER('Trust - Frontsheet'!AS184),'Trust - Frontsheet'!AS184&gt;1),"Registered Allied Health Professionals Avg Fill rate &gt; 100%",""))</f>
        <v/>
      </c>
      <c r="N183" s="69" t="str">
        <f ca="1">IF(A183="","",IF(AND(ISNUMBER('Trust - Frontsheet'!AT184),'Trust - Frontsheet'!AT184&gt;1),"Non-Registered Allied Health Professionals Avg Fill rate &gt; 100%",""))</f>
        <v/>
      </c>
      <c r="O183" s="69"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9"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9"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9"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9"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69" t="str">
        <f ca="1">IF('Trust - Frontsheet'!A186="","",'Trust - Frontsheet'!A186)</f>
        <v/>
      </c>
      <c r="B184" s="69" t="str">
        <f ca="1">IF('Trust - Frontsheet'!A186="","",'Trust - Frontsheet'!D186)</f>
        <v/>
      </c>
      <c r="C184" s="69" t="str">
        <f ca="1">IF(VLOOKUP(A184,'Trust - Frontsheet'!$A$16:$AC$215,5,0)="","",VLOOKUP(A184,'Trust - Frontsheet'!$A$16:$AC$216,5,0))</f>
        <v/>
      </c>
      <c r="D184" s="69" t="str">
        <f ca="1">IF(VLOOKUP(A184,'Trust - Frontsheet'!$A$16:$AC$215,6,0)="","",VLOOKUP(A184,'Trust - Frontsheet'!$A$16:$AC$216,6,0))</f>
        <v/>
      </c>
      <c r="E184" s="69" t="str">
        <f ca="1">IF(A184="","",IF(AND('Trust - Frontsheet'!AK185&gt;1,ISNUMBER('Trust - Frontsheet'!AK185)),"Registered Nurses/Midwives Avg Day Fill rate &gt; 100%",""))</f>
        <v/>
      </c>
      <c r="F184" s="69" t="str">
        <f ca="1">IF(A184="","",IF(AND(ISNUMBER('Trust - Frontsheet'!AL185),'Trust - Frontsheet'!AL185&gt;1),"Non-Registered Nurses/Midwives Avg Day Fill rate &gt; 100%",""))</f>
        <v/>
      </c>
      <c r="G184" s="69" t="str">
        <f ca="1">IF(A184="","",IF(AND(ISNUMBER('Trust - Frontsheet'!AM185),'Trust - Frontsheet'!AM185&gt;1),"Registered Nursing Associates Day Fill rate &gt; 100%",""))</f>
        <v/>
      </c>
      <c r="H184" s="69" t="str">
        <f ca="1">IF(A184="","",IF(AND(ISNUMBER('Trust - Frontsheet'!AN185),'Trust - Frontsheet'!AN185&gt;1),"Non-Registered Nursing Associates Day Fill rate &gt; 100%",""))</f>
        <v/>
      </c>
      <c r="I184" s="69" t="str">
        <f ca="1">IF(A184="","",IF(AND(ISNUMBER('Trust - Frontsheet'!AO185),'Trust - Frontsheet'!AO185&gt;1),"Registered Nurses/Midwives Avg Night Fill rate &gt; 100%",""))</f>
        <v/>
      </c>
      <c r="J184" s="69" t="str">
        <f ca="1">IF(A184="","",IF(AND(ISNUMBER('Trust - Frontsheet'!AP185),'Trust - Frontsheet'!AP185&gt;1),"Non-Registered Nurses/Midwives Avg Night Fill rate &gt;100%",""))</f>
        <v/>
      </c>
      <c r="K184" s="69" t="str">
        <f ca="1">IF(A184="","",IF(AND(ISNUMBER('Trust - Frontsheet'!AQ185),'Trust - Frontsheet'!AQ185&gt;1),"Registered Nursing Associates Avg Night Fill rate 100%",""))</f>
        <v/>
      </c>
      <c r="L184" s="69" t="str">
        <f ca="1">IF(A184="","",IF(AND(ISNUMBER('Trust - Frontsheet'!AR185),'Trust - Frontsheet'!AR185&gt;1),"Non-Registered Nursing Associates Avg Night Fill rate &gt; 100%",""))</f>
        <v/>
      </c>
      <c r="M184" s="69" t="str">
        <f ca="1">IF(A184="","",IF(AND(ISNUMBER('Trust - Frontsheet'!AS185),'Trust - Frontsheet'!AS185&gt;1),"Registered Allied Health Professionals Avg Fill rate &gt; 100%",""))</f>
        <v/>
      </c>
      <c r="N184" s="69" t="str">
        <f ca="1">IF(A184="","",IF(AND(ISNUMBER('Trust - Frontsheet'!AT185),'Trust - Frontsheet'!AT185&gt;1),"Non-Registered Allied Health Professionals Avg Fill rate &gt; 100%",""))</f>
        <v/>
      </c>
      <c r="O184" s="69"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9"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9"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9"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9"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69" t="str">
        <f ca="1">IF('Trust - Frontsheet'!A187="","",'Trust - Frontsheet'!A187)</f>
        <v/>
      </c>
      <c r="B185" s="69" t="str">
        <f ca="1">IF('Trust - Frontsheet'!A187="","",'Trust - Frontsheet'!D187)</f>
        <v/>
      </c>
      <c r="C185" s="69" t="str">
        <f ca="1">IF(VLOOKUP(A185,'Trust - Frontsheet'!$A$16:$AC$215,5,0)="","",VLOOKUP(A185,'Trust - Frontsheet'!$A$16:$AC$216,5,0))</f>
        <v/>
      </c>
      <c r="D185" s="69" t="str">
        <f ca="1">IF(VLOOKUP(A185,'Trust - Frontsheet'!$A$16:$AC$215,6,0)="","",VLOOKUP(A185,'Trust - Frontsheet'!$A$16:$AC$216,6,0))</f>
        <v/>
      </c>
      <c r="E185" s="69" t="str">
        <f ca="1">IF(A185="","",IF(AND('Trust - Frontsheet'!AK186&gt;1,ISNUMBER('Trust - Frontsheet'!AK186)),"Registered Nurses/Midwives Avg Day Fill rate &gt; 100%",""))</f>
        <v/>
      </c>
      <c r="F185" s="69" t="str">
        <f ca="1">IF(A185="","",IF(AND(ISNUMBER('Trust - Frontsheet'!AL186),'Trust - Frontsheet'!AL186&gt;1),"Non-Registered Nurses/Midwives Avg Day Fill rate &gt; 100%",""))</f>
        <v/>
      </c>
      <c r="G185" s="69" t="str">
        <f ca="1">IF(A185="","",IF(AND(ISNUMBER('Trust - Frontsheet'!AM186),'Trust - Frontsheet'!AM186&gt;1),"Registered Nursing Associates Day Fill rate &gt; 100%",""))</f>
        <v/>
      </c>
      <c r="H185" s="69" t="str">
        <f ca="1">IF(A185="","",IF(AND(ISNUMBER('Trust - Frontsheet'!AN186),'Trust - Frontsheet'!AN186&gt;1),"Non-Registered Nursing Associates Day Fill rate &gt; 100%",""))</f>
        <v/>
      </c>
      <c r="I185" s="69" t="str">
        <f ca="1">IF(A185="","",IF(AND(ISNUMBER('Trust - Frontsheet'!AO186),'Trust - Frontsheet'!AO186&gt;1),"Registered Nurses/Midwives Avg Night Fill rate &gt; 100%",""))</f>
        <v/>
      </c>
      <c r="J185" s="69" t="str">
        <f ca="1">IF(A185="","",IF(AND(ISNUMBER('Trust - Frontsheet'!AP186),'Trust - Frontsheet'!AP186&gt;1),"Non-Registered Nurses/Midwives Avg Night Fill rate &gt;100%",""))</f>
        <v/>
      </c>
      <c r="K185" s="69" t="str">
        <f ca="1">IF(A185="","",IF(AND(ISNUMBER('Trust - Frontsheet'!AQ186),'Trust - Frontsheet'!AQ186&gt;1),"Registered Nursing Associates Avg Night Fill rate 100%",""))</f>
        <v/>
      </c>
      <c r="L185" s="69" t="str">
        <f ca="1">IF(A185="","",IF(AND(ISNUMBER('Trust - Frontsheet'!AR186),'Trust - Frontsheet'!AR186&gt;1),"Non-Registered Nursing Associates Avg Night Fill rate &gt; 100%",""))</f>
        <v/>
      </c>
      <c r="M185" s="69" t="str">
        <f ca="1">IF(A185="","",IF(AND(ISNUMBER('Trust - Frontsheet'!AS186),'Trust - Frontsheet'!AS186&gt;1),"Registered Allied Health Professionals Avg Fill rate &gt; 100%",""))</f>
        <v/>
      </c>
      <c r="N185" s="69" t="str">
        <f ca="1">IF(A185="","",IF(AND(ISNUMBER('Trust - Frontsheet'!AT186),'Trust - Frontsheet'!AT186&gt;1),"Non-Registered Allied Health Professionals Avg Fill rate &gt; 100%",""))</f>
        <v/>
      </c>
      <c r="O185" s="69"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9"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9"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9"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9"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69" t="str">
        <f ca="1">IF('Trust - Frontsheet'!A188="","",'Trust - Frontsheet'!A188)</f>
        <v/>
      </c>
      <c r="B186" s="69" t="str">
        <f ca="1">IF('Trust - Frontsheet'!A188="","",'Trust - Frontsheet'!D188)</f>
        <v/>
      </c>
      <c r="C186" s="69" t="str">
        <f ca="1">IF(VLOOKUP(A186,'Trust - Frontsheet'!$A$16:$AC$215,5,0)="","",VLOOKUP(A186,'Trust - Frontsheet'!$A$16:$AC$216,5,0))</f>
        <v/>
      </c>
      <c r="D186" s="69" t="str">
        <f ca="1">IF(VLOOKUP(A186,'Trust - Frontsheet'!$A$16:$AC$215,6,0)="","",VLOOKUP(A186,'Trust - Frontsheet'!$A$16:$AC$216,6,0))</f>
        <v/>
      </c>
      <c r="E186" s="69" t="str">
        <f ca="1">IF(A186="","",IF(AND('Trust - Frontsheet'!AK187&gt;1,ISNUMBER('Trust - Frontsheet'!AK187)),"Registered Nurses/Midwives Avg Day Fill rate &gt; 100%",""))</f>
        <v/>
      </c>
      <c r="F186" s="69" t="str">
        <f ca="1">IF(A186="","",IF(AND(ISNUMBER('Trust - Frontsheet'!AL187),'Trust - Frontsheet'!AL187&gt;1),"Non-Registered Nurses/Midwives Avg Day Fill rate &gt; 100%",""))</f>
        <v/>
      </c>
      <c r="G186" s="69" t="str">
        <f ca="1">IF(A186="","",IF(AND(ISNUMBER('Trust - Frontsheet'!AM187),'Trust - Frontsheet'!AM187&gt;1),"Registered Nursing Associates Day Fill rate &gt; 100%",""))</f>
        <v/>
      </c>
      <c r="H186" s="69" t="str">
        <f ca="1">IF(A186="","",IF(AND(ISNUMBER('Trust - Frontsheet'!AN187),'Trust - Frontsheet'!AN187&gt;1),"Non-Registered Nursing Associates Day Fill rate &gt; 100%",""))</f>
        <v/>
      </c>
      <c r="I186" s="69" t="str">
        <f ca="1">IF(A186="","",IF(AND(ISNUMBER('Trust - Frontsheet'!AO187),'Trust - Frontsheet'!AO187&gt;1),"Registered Nurses/Midwives Avg Night Fill rate &gt; 100%",""))</f>
        <v/>
      </c>
      <c r="J186" s="69" t="str">
        <f ca="1">IF(A186="","",IF(AND(ISNUMBER('Trust - Frontsheet'!AP187),'Trust - Frontsheet'!AP187&gt;1),"Non-Registered Nurses/Midwives Avg Night Fill rate &gt;100%",""))</f>
        <v/>
      </c>
      <c r="K186" s="69" t="str">
        <f ca="1">IF(A186="","",IF(AND(ISNUMBER('Trust - Frontsheet'!AQ187),'Trust - Frontsheet'!AQ187&gt;1),"Registered Nursing Associates Avg Night Fill rate 100%",""))</f>
        <v/>
      </c>
      <c r="L186" s="69" t="str">
        <f ca="1">IF(A186="","",IF(AND(ISNUMBER('Trust - Frontsheet'!AR187),'Trust - Frontsheet'!AR187&gt;1),"Non-Registered Nursing Associates Avg Night Fill rate &gt; 100%",""))</f>
        <v/>
      </c>
      <c r="M186" s="69" t="str">
        <f ca="1">IF(A186="","",IF(AND(ISNUMBER('Trust - Frontsheet'!AS187),'Trust - Frontsheet'!AS187&gt;1),"Registered Allied Health Professionals Avg Fill rate &gt; 100%",""))</f>
        <v/>
      </c>
      <c r="N186" s="69" t="str">
        <f ca="1">IF(A186="","",IF(AND(ISNUMBER('Trust - Frontsheet'!AT187),'Trust - Frontsheet'!AT187&gt;1),"Non-Registered Allied Health Professionals Avg Fill rate &gt; 100%",""))</f>
        <v/>
      </c>
      <c r="O186" s="69"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9"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9"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9"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9"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69" t="str">
        <f ca="1">IF('Trust - Frontsheet'!A189="","",'Trust - Frontsheet'!A189)</f>
        <v/>
      </c>
      <c r="B187" s="69" t="str">
        <f ca="1">IF('Trust - Frontsheet'!A189="","",'Trust - Frontsheet'!D189)</f>
        <v/>
      </c>
      <c r="C187" s="69" t="str">
        <f ca="1">IF(VLOOKUP(A187,'Trust - Frontsheet'!$A$16:$AC$215,5,0)="","",VLOOKUP(A187,'Trust - Frontsheet'!$A$16:$AC$216,5,0))</f>
        <v/>
      </c>
      <c r="D187" s="69" t="str">
        <f ca="1">IF(VLOOKUP(A187,'Trust - Frontsheet'!$A$16:$AC$215,6,0)="","",VLOOKUP(A187,'Trust - Frontsheet'!$A$16:$AC$216,6,0))</f>
        <v/>
      </c>
      <c r="E187" s="69" t="str">
        <f ca="1">IF(A187="","",IF(AND('Trust - Frontsheet'!AK188&gt;1,ISNUMBER('Trust - Frontsheet'!AK188)),"Registered Nurses/Midwives Avg Day Fill rate &gt; 100%",""))</f>
        <v/>
      </c>
      <c r="F187" s="69" t="str">
        <f ca="1">IF(A187="","",IF(AND(ISNUMBER('Trust - Frontsheet'!AL188),'Trust - Frontsheet'!AL188&gt;1),"Non-Registered Nurses/Midwives Avg Day Fill rate &gt; 100%",""))</f>
        <v/>
      </c>
      <c r="G187" s="69" t="str">
        <f ca="1">IF(A187="","",IF(AND(ISNUMBER('Trust - Frontsheet'!AM188),'Trust - Frontsheet'!AM188&gt;1),"Registered Nursing Associates Day Fill rate &gt; 100%",""))</f>
        <v/>
      </c>
      <c r="H187" s="69" t="str">
        <f ca="1">IF(A187="","",IF(AND(ISNUMBER('Trust - Frontsheet'!AN188),'Trust - Frontsheet'!AN188&gt;1),"Non-Registered Nursing Associates Day Fill rate &gt; 100%",""))</f>
        <v/>
      </c>
      <c r="I187" s="69" t="str">
        <f ca="1">IF(A187="","",IF(AND(ISNUMBER('Trust - Frontsheet'!AO188),'Trust - Frontsheet'!AO188&gt;1),"Registered Nurses/Midwives Avg Night Fill rate &gt; 100%",""))</f>
        <v/>
      </c>
      <c r="J187" s="69" t="str">
        <f ca="1">IF(A187="","",IF(AND(ISNUMBER('Trust - Frontsheet'!AP188),'Trust - Frontsheet'!AP188&gt;1),"Non-Registered Nurses/Midwives Avg Night Fill rate &gt;100%",""))</f>
        <v/>
      </c>
      <c r="K187" s="69" t="str">
        <f ca="1">IF(A187="","",IF(AND(ISNUMBER('Trust - Frontsheet'!AQ188),'Trust - Frontsheet'!AQ188&gt;1),"Registered Nursing Associates Avg Night Fill rate 100%",""))</f>
        <v/>
      </c>
      <c r="L187" s="69" t="str">
        <f ca="1">IF(A187="","",IF(AND(ISNUMBER('Trust - Frontsheet'!AR188),'Trust - Frontsheet'!AR188&gt;1),"Non-Registered Nursing Associates Avg Night Fill rate &gt; 100%",""))</f>
        <v/>
      </c>
      <c r="M187" s="69" t="str">
        <f ca="1">IF(A187="","",IF(AND(ISNUMBER('Trust - Frontsheet'!AS188),'Trust - Frontsheet'!AS188&gt;1),"Registered Allied Health Professionals Avg Fill rate &gt; 100%",""))</f>
        <v/>
      </c>
      <c r="N187" s="69" t="str">
        <f ca="1">IF(A187="","",IF(AND(ISNUMBER('Trust - Frontsheet'!AT188),'Trust - Frontsheet'!AT188&gt;1),"Non-Registered Allied Health Professionals Avg Fill rate &gt; 100%",""))</f>
        <v/>
      </c>
      <c r="O187" s="69"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9"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9"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9"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9"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69" t="str">
        <f ca="1">IF('Trust - Frontsheet'!A190="","",'Trust - Frontsheet'!A190)</f>
        <v/>
      </c>
      <c r="B188" s="69" t="str">
        <f ca="1">IF('Trust - Frontsheet'!A190="","",'Trust - Frontsheet'!D190)</f>
        <v/>
      </c>
      <c r="C188" s="69" t="str">
        <f ca="1">IF(VLOOKUP(A188,'Trust - Frontsheet'!$A$16:$AC$215,5,0)="","",VLOOKUP(A188,'Trust - Frontsheet'!$A$16:$AC$216,5,0))</f>
        <v/>
      </c>
      <c r="D188" s="69" t="str">
        <f ca="1">IF(VLOOKUP(A188,'Trust - Frontsheet'!$A$16:$AC$215,6,0)="","",VLOOKUP(A188,'Trust - Frontsheet'!$A$16:$AC$216,6,0))</f>
        <v/>
      </c>
      <c r="E188" s="69" t="str">
        <f ca="1">IF(A188="","",IF(AND('Trust - Frontsheet'!AK189&gt;1,ISNUMBER('Trust - Frontsheet'!AK189)),"Registered Nurses/Midwives Avg Day Fill rate &gt; 100%",""))</f>
        <v/>
      </c>
      <c r="F188" s="69" t="str">
        <f ca="1">IF(A188="","",IF(AND(ISNUMBER('Trust - Frontsheet'!AL189),'Trust - Frontsheet'!AL189&gt;1),"Non-Registered Nurses/Midwives Avg Day Fill rate &gt; 100%",""))</f>
        <v/>
      </c>
      <c r="G188" s="69" t="str">
        <f ca="1">IF(A188="","",IF(AND(ISNUMBER('Trust - Frontsheet'!AM189),'Trust - Frontsheet'!AM189&gt;1),"Registered Nursing Associates Day Fill rate &gt; 100%",""))</f>
        <v/>
      </c>
      <c r="H188" s="69" t="str">
        <f ca="1">IF(A188="","",IF(AND(ISNUMBER('Trust - Frontsheet'!AN189),'Trust - Frontsheet'!AN189&gt;1),"Non-Registered Nursing Associates Day Fill rate &gt; 100%",""))</f>
        <v/>
      </c>
      <c r="I188" s="69" t="str">
        <f ca="1">IF(A188="","",IF(AND(ISNUMBER('Trust - Frontsheet'!AO189),'Trust - Frontsheet'!AO189&gt;1),"Registered Nurses/Midwives Avg Night Fill rate &gt; 100%",""))</f>
        <v/>
      </c>
      <c r="J188" s="69" t="str">
        <f ca="1">IF(A188="","",IF(AND(ISNUMBER('Trust - Frontsheet'!AP189),'Trust - Frontsheet'!AP189&gt;1),"Non-Registered Nurses/Midwives Avg Night Fill rate &gt;100%",""))</f>
        <v/>
      </c>
      <c r="K188" s="69" t="str">
        <f ca="1">IF(A188="","",IF(AND(ISNUMBER('Trust - Frontsheet'!AQ189),'Trust - Frontsheet'!AQ189&gt;1),"Registered Nursing Associates Avg Night Fill rate 100%",""))</f>
        <v/>
      </c>
      <c r="L188" s="69" t="str">
        <f ca="1">IF(A188="","",IF(AND(ISNUMBER('Trust - Frontsheet'!AR189),'Trust - Frontsheet'!AR189&gt;1),"Non-Registered Nursing Associates Avg Night Fill rate &gt; 100%",""))</f>
        <v/>
      </c>
      <c r="M188" s="69" t="str">
        <f ca="1">IF(A188="","",IF(AND(ISNUMBER('Trust - Frontsheet'!AS189),'Trust - Frontsheet'!AS189&gt;1),"Registered Allied Health Professionals Avg Fill rate &gt; 100%",""))</f>
        <v/>
      </c>
      <c r="N188" s="69" t="str">
        <f ca="1">IF(A188="","",IF(AND(ISNUMBER('Trust - Frontsheet'!AT189),'Trust - Frontsheet'!AT189&gt;1),"Non-Registered Allied Health Professionals Avg Fill rate &gt; 100%",""))</f>
        <v/>
      </c>
      <c r="O188" s="69"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9"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9"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9"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9"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69" t="str">
        <f ca="1">IF('Trust - Frontsheet'!A191="","",'Trust - Frontsheet'!A191)</f>
        <v/>
      </c>
      <c r="B189" s="69" t="str">
        <f ca="1">IF('Trust - Frontsheet'!A191="","",'Trust - Frontsheet'!D191)</f>
        <v/>
      </c>
      <c r="C189" s="69" t="str">
        <f ca="1">IF(VLOOKUP(A189,'Trust - Frontsheet'!$A$16:$AC$215,5,0)="","",VLOOKUP(A189,'Trust - Frontsheet'!$A$16:$AC$216,5,0))</f>
        <v/>
      </c>
      <c r="D189" s="69" t="str">
        <f ca="1">IF(VLOOKUP(A189,'Trust - Frontsheet'!$A$16:$AC$215,6,0)="","",VLOOKUP(A189,'Trust - Frontsheet'!$A$16:$AC$216,6,0))</f>
        <v/>
      </c>
      <c r="E189" s="69" t="str">
        <f ca="1">IF(A189="","",IF(AND('Trust - Frontsheet'!AK190&gt;1,ISNUMBER('Trust - Frontsheet'!AK190)),"Registered Nurses/Midwives Avg Day Fill rate &gt; 100%",""))</f>
        <v/>
      </c>
      <c r="F189" s="69" t="str">
        <f ca="1">IF(A189="","",IF(AND(ISNUMBER('Trust - Frontsheet'!AL190),'Trust - Frontsheet'!AL190&gt;1),"Non-Registered Nurses/Midwives Avg Day Fill rate &gt; 100%",""))</f>
        <v/>
      </c>
      <c r="G189" s="69" t="str">
        <f ca="1">IF(A189="","",IF(AND(ISNUMBER('Trust - Frontsheet'!AM190),'Trust - Frontsheet'!AM190&gt;1),"Registered Nursing Associates Day Fill rate &gt; 100%",""))</f>
        <v/>
      </c>
      <c r="H189" s="69" t="str">
        <f ca="1">IF(A189="","",IF(AND(ISNUMBER('Trust - Frontsheet'!AN190),'Trust - Frontsheet'!AN190&gt;1),"Non-Registered Nursing Associates Day Fill rate &gt; 100%",""))</f>
        <v/>
      </c>
      <c r="I189" s="69" t="str">
        <f ca="1">IF(A189="","",IF(AND(ISNUMBER('Trust - Frontsheet'!AO190),'Trust - Frontsheet'!AO190&gt;1),"Registered Nurses/Midwives Avg Night Fill rate &gt; 100%",""))</f>
        <v/>
      </c>
      <c r="J189" s="69" t="str">
        <f ca="1">IF(A189="","",IF(AND(ISNUMBER('Trust - Frontsheet'!AP190),'Trust - Frontsheet'!AP190&gt;1),"Non-Registered Nurses/Midwives Avg Night Fill rate &gt;100%",""))</f>
        <v/>
      </c>
      <c r="K189" s="69" t="str">
        <f ca="1">IF(A189="","",IF(AND(ISNUMBER('Trust - Frontsheet'!AQ190),'Trust - Frontsheet'!AQ190&gt;1),"Registered Nursing Associates Avg Night Fill rate 100%",""))</f>
        <v/>
      </c>
      <c r="L189" s="69" t="str">
        <f ca="1">IF(A189="","",IF(AND(ISNUMBER('Trust - Frontsheet'!AR190),'Trust - Frontsheet'!AR190&gt;1),"Non-Registered Nursing Associates Avg Night Fill rate &gt; 100%",""))</f>
        <v/>
      </c>
      <c r="M189" s="69" t="str">
        <f ca="1">IF(A189="","",IF(AND(ISNUMBER('Trust - Frontsheet'!AS190),'Trust - Frontsheet'!AS190&gt;1),"Registered Allied Health Professionals Avg Fill rate &gt; 100%",""))</f>
        <v/>
      </c>
      <c r="N189" s="69" t="str">
        <f ca="1">IF(A189="","",IF(AND(ISNUMBER('Trust - Frontsheet'!AT190),'Trust - Frontsheet'!AT190&gt;1),"Non-Registered Allied Health Professionals Avg Fill rate &gt; 100%",""))</f>
        <v/>
      </c>
      <c r="O189" s="69"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9"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9"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9"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9"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69" t="str">
        <f ca="1">IF('Trust - Frontsheet'!A192="","",'Trust - Frontsheet'!A192)</f>
        <v/>
      </c>
      <c r="B190" s="69" t="str">
        <f ca="1">IF('Trust - Frontsheet'!A192="","",'Trust - Frontsheet'!D192)</f>
        <v/>
      </c>
      <c r="C190" s="69" t="str">
        <f ca="1">IF(VLOOKUP(A190,'Trust - Frontsheet'!$A$16:$AC$215,5,0)="","",VLOOKUP(A190,'Trust - Frontsheet'!$A$16:$AC$216,5,0))</f>
        <v/>
      </c>
      <c r="D190" s="69" t="str">
        <f ca="1">IF(VLOOKUP(A190,'Trust - Frontsheet'!$A$16:$AC$215,6,0)="","",VLOOKUP(A190,'Trust - Frontsheet'!$A$16:$AC$216,6,0))</f>
        <v/>
      </c>
      <c r="E190" s="69" t="str">
        <f ca="1">IF(A190="","",IF(AND('Trust - Frontsheet'!AK191&gt;1,ISNUMBER('Trust - Frontsheet'!AK191)),"Registered Nurses/Midwives Avg Day Fill rate &gt; 100%",""))</f>
        <v/>
      </c>
      <c r="F190" s="69" t="str">
        <f ca="1">IF(A190="","",IF(AND(ISNUMBER('Trust - Frontsheet'!AL191),'Trust - Frontsheet'!AL191&gt;1),"Non-Registered Nurses/Midwives Avg Day Fill rate &gt; 100%",""))</f>
        <v/>
      </c>
      <c r="G190" s="69" t="str">
        <f ca="1">IF(A190="","",IF(AND(ISNUMBER('Trust - Frontsheet'!AM191),'Trust - Frontsheet'!AM191&gt;1),"Registered Nursing Associates Day Fill rate &gt; 100%",""))</f>
        <v/>
      </c>
      <c r="H190" s="69" t="str">
        <f ca="1">IF(A190="","",IF(AND(ISNUMBER('Trust - Frontsheet'!AN191),'Trust - Frontsheet'!AN191&gt;1),"Non-Registered Nursing Associates Day Fill rate &gt; 100%",""))</f>
        <v/>
      </c>
      <c r="I190" s="69" t="str">
        <f ca="1">IF(A190="","",IF(AND(ISNUMBER('Trust - Frontsheet'!AO191),'Trust - Frontsheet'!AO191&gt;1),"Registered Nurses/Midwives Avg Night Fill rate &gt; 100%",""))</f>
        <v/>
      </c>
      <c r="J190" s="69" t="str">
        <f ca="1">IF(A190="","",IF(AND(ISNUMBER('Trust - Frontsheet'!AP191),'Trust - Frontsheet'!AP191&gt;1),"Non-Registered Nurses/Midwives Avg Night Fill rate &gt;100%",""))</f>
        <v/>
      </c>
      <c r="K190" s="69" t="str">
        <f ca="1">IF(A190="","",IF(AND(ISNUMBER('Trust - Frontsheet'!AQ191),'Trust - Frontsheet'!AQ191&gt;1),"Registered Nursing Associates Avg Night Fill rate 100%",""))</f>
        <v/>
      </c>
      <c r="L190" s="69" t="str">
        <f ca="1">IF(A190="","",IF(AND(ISNUMBER('Trust - Frontsheet'!AR191),'Trust - Frontsheet'!AR191&gt;1),"Non-Registered Nursing Associates Avg Night Fill rate &gt; 100%",""))</f>
        <v/>
      </c>
      <c r="M190" s="69" t="str">
        <f ca="1">IF(A190="","",IF(AND(ISNUMBER('Trust - Frontsheet'!AS191),'Trust - Frontsheet'!AS191&gt;1),"Registered Allied Health Professionals Avg Fill rate &gt; 100%",""))</f>
        <v/>
      </c>
      <c r="N190" s="69" t="str">
        <f ca="1">IF(A190="","",IF(AND(ISNUMBER('Trust - Frontsheet'!AT191),'Trust - Frontsheet'!AT191&gt;1),"Non-Registered Allied Health Professionals Avg Fill rate &gt; 100%",""))</f>
        <v/>
      </c>
      <c r="O190" s="69"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9"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9"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9"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9"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69" t="str">
        <f ca="1">IF('Trust - Frontsheet'!A193="","",'Trust - Frontsheet'!A193)</f>
        <v/>
      </c>
      <c r="B191" s="69" t="str">
        <f ca="1">IF('Trust - Frontsheet'!A193="","",'Trust - Frontsheet'!D193)</f>
        <v/>
      </c>
      <c r="C191" s="69" t="str">
        <f ca="1">IF(VLOOKUP(A191,'Trust - Frontsheet'!$A$16:$AC$215,5,0)="","",VLOOKUP(A191,'Trust - Frontsheet'!$A$16:$AC$216,5,0))</f>
        <v/>
      </c>
      <c r="D191" s="69" t="str">
        <f ca="1">IF(VLOOKUP(A191,'Trust - Frontsheet'!$A$16:$AC$215,6,0)="","",VLOOKUP(A191,'Trust - Frontsheet'!$A$16:$AC$216,6,0))</f>
        <v/>
      </c>
      <c r="E191" s="69" t="str">
        <f ca="1">IF(A191="","",IF(AND('Trust - Frontsheet'!AK192&gt;1,ISNUMBER('Trust - Frontsheet'!AK192)),"Registered Nurses/Midwives Avg Day Fill rate &gt; 100%",""))</f>
        <v/>
      </c>
      <c r="F191" s="69" t="str">
        <f ca="1">IF(A191="","",IF(AND(ISNUMBER('Trust - Frontsheet'!AL192),'Trust - Frontsheet'!AL192&gt;1),"Non-Registered Nurses/Midwives Avg Day Fill rate &gt; 100%",""))</f>
        <v/>
      </c>
      <c r="G191" s="69" t="str">
        <f ca="1">IF(A191="","",IF(AND(ISNUMBER('Trust - Frontsheet'!AM192),'Trust - Frontsheet'!AM192&gt;1),"Registered Nursing Associates Day Fill rate &gt; 100%",""))</f>
        <v/>
      </c>
      <c r="H191" s="69" t="str">
        <f ca="1">IF(A191="","",IF(AND(ISNUMBER('Trust - Frontsheet'!AN192),'Trust - Frontsheet'!AN192&gt;1),"Non-Registered Nursing Associates Day Fill rate &gt; 100%",""))</f>
        <v/>
      </c>
      <c r="I191" s="69" t="str">
        <f ca="1">IF(A191="","",IF(AND(ISNUMBER('Trust - Frontsheet'!AO192),'Trust - Frontsheet'!AO192&gt;1),"Registered Nurses/Midwives Avg Night Fill rate &gt; 100%",""))</f>
        <v/>
      </c>
      <c r="J191" s="69" t="str">
        <f ca="1">IF(A191="","",IF(AND(ISNUMBER('Trust - Frontsheet'!AP192),'Trust - Frontsheet'!AP192&gt;1),"Non-Registered Nurses/Midwives Avg Night Fill rate &gt;100%",""))</f>
        <v/>
      </c>
      <c r="K191" s="69" t="str">
        <f ca="1">IF(A191="","",IF(AND(ISNUMBER('Trust - Frontsheet'!AQ192),'Trust - Frontsheet'!AQ192&gt;1),"Registered Nursing Associates Avg Night Fill rate 100%",""))</f>
        <v/>
      </c>
      <c r="L191" s="69" t="str">
        <f ca="1">IF(A191="","",IF(AND(ISNUMBER('Trust - Frontsheet'!AR192),'Trust - Frontsheet'!AR192&gt;1),"Non-Registered Nursing Associates Avg Night Fill rate &gt; 100%",""))</f>
        <v/>
      </c>
      <c r="M191" s="69" t="str">
        <f ca="1">IF(A191="","",IF(AND(ISNUMBER('Trust - Frontsheet'!AS192),'Trust - Frontsheet'!AS192&gt;1),"Registered Allied Health Professionals Avg Fill rate &gt; 100%",""))</f>
        <v/>
      </c>
      <c r="N191" s="69" t="str">
        <f ca="1">IF(A191="","",IF(AND(ISNUMBER('Trust - Frontsheet'!AT192),'Trust - Frontsheet'!AT192&gt;1),"Non-Registered Allied Health Professionals Avg Fill rate &gt; 100%",""))</f>
        <v/>
      </c>
      <c r="O191" s="69"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9"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9"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9"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9"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69" t="str">
        <f ca="1">IF('Trust - Frontsheet'!A194="","",'Trust - Frontsheet'!A194)</f>
        <v/>
      </c>
      <c r="B192" s="69" t="str">
        <f ca="1">IF('Trust - Frontsheet'!A194="","",'Trust - Frontsheet'!D194)</f>
        <v/>
      </c>
      <c r="C192" s="69" t="str">
        <f ca="1">IF(VLOOKUP(A192,'Trust - Frontsheet'!$A$16:$AC$215,5,0)="","",VLOOKUP(A192,'Trust - Frontsheet'!$A$16:$AC$216,5,0))</f>
        <v/>
      </c>
      <c r="D192" s="69" t="str">
        <f ca="1">IF(VLOOKUP(A192,'Trust - Frontsheet'!$A$16:$AC$215,6,0)="","",VLOOKUP(A192,'Trust - Frontsheet'!$A$16:$AC$216,6,0))</f>
        <v/>
      </c>
      <c r="E192" s="69" t="str">
        <f ca="1">IF(A192="","",IF(AND('Trust - Frontsheet'!AK193&gt;1,ISNUMBER('Trust - Frontsheet'!AK193)),"Registered Nurses/Midwives Avg Day Fill rate &gt; 100%",""))</f>
        <v/>
      </c>
      <c r="F192" s="69" t="str">
        <f ca="1">IF(A192="","",IF(AND(ISNUMBER('Trust - Frontsheet'!AL193),'Trust - Frontsheet'!AL193&gt;1),"Non-Registered Nurses/Midwives Avg Day Fill rate &gt; 100%",""))</f>
        <v/>
      </c>
      <c r="G192" s="69" t="str">
        <f ca="1">IF(A192="","",IF(AND(ISNUMBER('Trust - Frontsheet'!AM193),'Trust - Frontsheet'!AM193&gt;1),"Registered Nursing Associates Day Fill rate &gt; 100%",""))</f>
        <v/>
      </c>
      <c r="H192" s="69" t="str">
        <f ca="1">IF(A192="","",IF(AND(ISNUMBER('Trust - Frontsheet'!AN193),'Trust - Frontsheet'!AN193&gt;1),"Non-Registered Nursing Associates Day Fill rate &gt; 100%",""))</f>
        <v/>
      </c>
      <c r="I192" s="69" t="str">
        <f ca="1">IF(A192="","",IF(AND(ISNUMBER('Trust - Frontsheet'!AO193),'Trust - Frontsheet'!AO193&gt;1),"Registered Nurses/Midwives Avg Night Fill rate &gt; 100%",""))</f>
        <v/>
      </c>
      <c r="J192" s="69" t="str">
        <f ca="1">IF(A192="","",IF(AND(ISNUMBER('Trust - Frontsheet'!AP193),'Trust - Frontsheet'!AP193&gt;1),"Non-Registered Nurses/Midwives Avg Night Fill rate &gt;100%",""))</f>
        <v/>
      </c>
      <c r="K192" s="69" t="str">
        <f ca="1">IF(A192="","",IF(AND(ISNUMBER('Trust - Frontsheet'!AQ193),'Trust - Frontsheet'!AQ193&gt;1),"Registered Nursing Associates Avg Night Fill rate 100%",""))</f>
        <v/>
      </c>
      <c r="L192" s="69" t="str">
        <f ca="1">IF(A192="","",IF(AND(ISNUMBER('Trust - Frontsheet'!AR193),'Trust - Frontsheet'!AR193&gt;1),"Non-Registered Nursing Associates Avg Night Fill rate &gt; 100%",""))</f>
        <v/>
      </c>
      <c r="M192" s="69" t="str">
        <f ca="1">IF(A192="","",IF(AND(ISNUMBER('Trust - Frontsheet'!AS193),'Trust - Frontsheet'!AS193&gt;1),"Registered Allied Health Professionals Avg Fill rate &gt; 100%",""))</f>
        <v/>
      </c>
      <c r="N192" s="69" t="str">
        <f ca="1">IF(A192="","",IF(AND(ISNUMBER('Trust - Frontsheet'!AT193),'Trust - Frontsheet'!AT193&gt;1),"Non-Registered Allied Health Professionals Avg Fill rate &gt; 100%",""))</f>
        <v/>
      </c>
      <c r="O192" s="69"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9"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9"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9"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9"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69" t="str">
        <f ca="1">IF('Trust - Frontsheet'!A195="","",'Trust - Frontsheet'!A195)</f>
        <v/>
      </c>
      <c r="B193" s="69" t="str">
        <f ca="1">IF('Trust - Frontsheet'!A195="","",'Trust - Frontsheet'!D195)</f>
        <v/>
      </c>
      <c r="C193" s="69" t="str">
        <f ca="1">IF(VLOOKUP(A193,'Trust - Frontsheet'!$A$16:$AC$215,5,0)="","",VLOOKUP(A193,'Trust - Frontsheet'!$A$16:$AC$216,5,0))</f>
        <v/>
      </c>
      <c r="D193" s="69" t="str">
        <f ca="1">IF(VLOOKUP(A193,'Trust - Frontsheet'!$A$16:$AC$215,6,0)="","",VLOOKUP(A193,'Trust - Frontsheet'!$A$16:$AC$216,6,0))</f>
        <v/>
      </c>
      <c r="E193" s="69" t="str">
        <f ca="1">IF(A193="","",IF(AND('Trust - Frontsheet'!AK194&gt;1,ISNUMBER('Trust - Frontsheet'!AK194)),"Registered Nurses/Midwives Avg Day Fill rate &gt; 100%",""))</f>
        <v/>
      </c>
      <c r="F193" s="69" t="str">
        <f ca="1">IF(A193="","",IF(AND(ISNUMBER('Trust - Frontsheet'!AL194),'Trust - Frontsheet'!AL194&gt;1),"Non-Registered Nurses/Midwives Avg Day Fill rate &gt; 100%",""))</f>
        <v/>
      </c>
      <c r="G193" s="69" t="str">
        <f ca="1">IF(A193="","",IF(AND(ISNUMBER('Trust - Frontsheet'!AM194),'Trust - Frontsheet'!AM194&gt;1),"Registered Nursing Associates Day Fill rate &gt; 100%",""))</f>
        <v/>
      </c>
      <c r="H193" s="69" t="str">
        <f ca="1">IF(A193="","",IF(AND(ISNUMBER('Trust - Frontsheet'!AN194),'Trust - Frontsheet'!AN194&gt;1),"Non-Registered Nursing Associates Day Fill rate &gt; 100%",""))</f>
        <v/>
      </c>
      <c r="I193" s="69" t="str">
        <f ca="1">IF(A193="","",IF(AND(ISNUMBER('Trust - Frontsheet'!AO194),'Trust - Frontsheet'!AO194&gt;1),"Registered Nurses/Midwives Avg Night Fill rate &gt; 100%",""))</f>
        <v/>
      </c>
      <c r="J193" s="69" t="str">
        <f ca="1">IF(A193="","",IF(AND(ISNUMBER('Trust - Frontsheet'!AP194),'Trust - Frontsheet'!AP194&gt;1),"Non-Registered Nurses/Midwives Avg Night Fill rate &gt;100%",""))</f>
        <v/>
      </c>
      <c r="K193" s="69" t="str">
        <f ca="1">IF(A193="","",IF(AND(ISNUMBER('Trust - Frontsheet'!AQ194),'Trust - Frontsheet'!AQ194&gt;1),"Registered Nursing Associates Avg Night Fill rate 100%",""))</f>
        <v/>
      </c>
      <c r="L193" s="69" t="str">
        <f ca="1">IF(A193="","",IF(AND(ISNUMBER('Trust - Frontsheet'!AR194),'Trust - Frontsheet'!AR194&gt;1),"Non-Registered Nursing Associates Avg Night Fill rate &gt; 100%",""))</f>
        <v/>
      </c>
      <c r="M193" s="69" t="str">
        <f ca="1">IF(A193="","",IF(AND(ISNUMBER('Trust - Frontsheet'!AS194),'Trust - Frontsheet'!AS194&gt;1),"Registered Allied Health Professionals Avg Fill rate &gt; 100%",""))</f>
        <v/>
      </c>
      <c r="N193" s="69" t="str">
        <f ca="1">IF(A193="","",IF(AND(ISNUMBER('Trust - Frontsheet'!AT194),'Trust - Frontsheet'!AT194&gt;1),"Non-Registered Allied Health Professionals Avg Fill rate &gt; 100%",""))</f>
        <v/>
      </c>
      <c r="O193" s="69"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9"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9"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9"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9"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69" t="str">
        <f ca="1">IF('Trust - Frontsheet'!A196="","",'Trust - Frontsheet'!A196)</f>
        <v/>
      </c>
      <c r="B194" s="69" t="str">
        <f ca="1">IF('Trust - Frontsheet'!A196="","",'Trust - Frontsheet'!D196)</f>
        <v/>
      </c>
      <c r="C194" s="69" t="str">
        <f ca="1">IF(VLOOKUP(A194,'Trust - Frontsheet'!$A$16:$AC$215,5,0)="","",VLOOKUP(A194,'Trust - Frontsheet'!$A$16:$AC$216,5,0))</f>
        <v/>
      </c>
      <c r="D194" s="69" t="str">
        <f ca="1">IF(VLOOKUP(A194,'Trust - Frontsheet'!$A$16:$AC$215,6,0)="","",VLOOKUP(A194,'Trust - Frontsheet'!$A$16:$AC$216,6,0))</f>
        <v/>
      </c>
      <c r="E194" s="69" t="str">
        <f ca="1">IF(A194="","",IF(AND('Trust - Frontsheet'!AK195&gt;1,ISNUMBER('Trust - Frontsheet'!AK195)),"Registered Nurses/Midwives Avg Day Fill rate &gt; 100%",""))</f>
        <v/>
      </c>
      <c r="F194" s="69" t="str">
        <f ca="1">IF(A194="","",IF(AND(ISNUMBER('Trust - Frontsheet'!AL195),'Trust - Frontsheet'!AL195&gt;1),"Non-Registered Nurses/Midwives Avg Day Fill rate &gt; 100%",""))</f>
        <v/>
      </c>
      <c r="G194" s="69" t="str">
        <f ca="1">IF(A194="","",IF(AND(ISNUMBER('Trust - Frontsheet'!AM195),'Trust - Frontsheet'!AM195&gt;1),"Registered Nursing Associates Day Fill rate &gt; 100%",""))</f>
        <v/>
      </c>
      <c r="H194" s="69" t="str">
        <f ca="1">IF(A194="","",IF(AND(ISNUMBER('Trust - Frontsheet'!AN195),'Trust - Frontsheet'!AN195&gt;1),"Non-Registered Nursing Associates Day Fill rate &gt; 100%",""))</f>
        <v/>
      </c>
      <c r="I194" s="69" t="str">
        <f ca="1">IF(A194="","",IF(AND(ISNUMBER('Trust - Frontsheet'!AO195),'Trust - Frontsheet'!AO195&gt;1),"Registered Nurses/Midwives Avg Night Fill rate &gt; 100%",""))</f>
        <v/>
      </c>
      <c r="J194" s="69" t="str">
        <f ca="1">IF(A194="","",IF(AND(ISNUMBER('Trust - Frontsheet'!AP195),'Trust - Frontsheet'!AP195&gt;1),"Non-Registered Nurses/Midwives Avg Night Fill rate &gt;100%",""))</f>
        <v/>
      </c>
      <c r="K194" s="69" t="str">
        <f ca="1">IF(A194="","",IF(AND(ISNUMBER('Trust - Frontsheet'!AQ195),'Trust - Frontsheet'!AQ195&gt;1),"Registered Nursing Associates Avg Night Fill rate 100%",""))</f>
        <v/>
      </c>
      <c r="L194" s="69" t="str">
        <f ca="1">IF(A194="","",IF(AND(ISNUMBER('Trust - Frontsheet'!AR195),'Trust - Frontsheet'!AR195&gt;1),"Non-Registered Nursing Associates Avg Night Fill rate &gt; 100%",""))</f>
        <v/>
      </c>
      <c r="M194" s="69" t="str">
        <f ca="1">IF(A194="","",IF(AND(ISNUMBER('Trust - Frontsheet'!AS195),'Trust - Frontsheet'!AS195&gt;1),"Registered Allied Health Professionals Avg Fill rate &gt; 100%",""))</f>
        <v/>
      </c>
      <c r="N194" s="69" t="str">
        <f ca="1">IF(A194="","",IF(AND(ISNUMBER('Trust - Frontsheet'!AT195),'Trust - Frontsheet'!AT195&gt;1),"Non-Registered Allied Health Professionals Avg Fill rate &gt; 100%",""))</f>
        <v/>
      </c>
      <c r="O194" s="69"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9"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9"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9"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9"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69" t="str">
        <f ca="1">IF('Trust - Frontsheet'!A197="","",'Trust - Frontsheet'!A197)</f>
        <v/>
      </c>
      <c r="B195" s="69" t="str">
        <f ca="1">IF('Trust - Frontsheet'!A197="","",'Trust - Frontsheet'!D197)</f>
        <v/>
      </c>
      <c r="C195" s="69" t="str">
        <f ca="1">IF(VLOOKUP(A195,'Trust - Frontsheet'!$A$16:$AC$215,5,0)="","",VLOOKUP(A195,'Trust - Frontsheet'!$A$16:$AC$216,5,0))</f>
        <v/>
      </c>
      <c r="D195" s="69" t="str">
        <f ca="1">IF(VLOOKUP(A195,'Trust - Frontsheet'!$A$16:$AC$215,6,0)="","",VLOOKUP(A195,'Trust - Frontsheet'!$A$16:$AC$216,6,0))</f>
        <v/>
      </c>
      <c r="E195" s="69" t="str">
        <f ca="1">IF(A195="","",IF(AND('Trust - Frontsheet'!AK196&gt;1,ISNUMBER('Trust - Frontsheet'!AK196)),"Registered Nurses/Midwives Avg Day Fill rate &gt; 100%",""))</f>
        <v/>
      </c>
      <c r="F195" s="69" t="str">
        <f ca="1">IF(A195="","",IF(AND(ISNUMBER('Trust - Frontsheet'!AL196),'Trust - Frontsheet'!AL196&gt;1),"Non-Registered Nurses/Midwives Avg Day Fill rate &gt; 100%",""))</f>
        <v/>
      </c>
      <c r="G195" s="69" t="str">
        <f ca="1">IF(A195="","",IF(AND(ISNUMBER('Trust - Frontsheet'!AM196),'Trust - Frontsheet'!AM196&gt;1),"Registered Nursing Associates Day Fill rate &gt; 100%",""))</f>
        <v/>
      </c>
      <c r="H195" s="69" t="str">
        <f ca="1">IF(A195="","",IF(AND(ISNUMBER('Trust - Frontsheet'!AN196),'Trust - Frontsheet'!AN196&gt;1),"Non-Registered Nursing Associates Day Fill rate &gt; 100%",""))</f>
        <v/>
      </c>
      <c r="I195" s="69" t="str">
        <f ca="1">IF(A195="","",IF(AND(ISNUMBER('Trust - Frontsheet'!AO196),'Trust - Frontsheet'!AO196&gt;1),"Registered Nurses/Midwives Avg Night Fill rate &gt; 100%",""))</f>
        <v/>
      </c>
      <c r="J195" s="69" t="str">
        <f ca="1">IF(A195="","",IF(AND(ISNUMBER('Trust - Frontsheet'!AP196),'Trust - Frontsheet'!AP196&gt;1),"Non-Registered Nurses/Midwives Avg Night Fill rate &gt;100%",""))</f>
        <v/>
      </c>
      <c r="K195" s="69" t="str">
        <f ca="1">IF(A195="","",IF(AND(ISNUMBER('Trust - Frontsheet'!AQ196),'Trust - Frontsheet'!AQ196&gt;1),"Registered Nursing Associates Avg Night Fill rate 100%",""))</f>
        <v/>
      </c>
      <c r="L195" s="69" t="str">
        <f ca="1">IF(A195="","",IF(AND(ISNUMBER('Trust - Frontsheet'!AR196),'Trust - Frontsheet'!AR196&gt;1),"Non-Registered Nursing Associates Avg Night Fill rate &gt; 100%",""))</f>
        <v/>
      </c>
      <c r="M195" s="69" t="str">
        <f ca="1">IF(A195="","",IF(AND(ISNUMBER('Trust - Frontsheet'!AS196),'Trust - Frontsheet'!AS196&gt;1),"Registered Allied Health Professionals Avg Fill rate &gt; 100%",""))</f>
        <v/>
      </c>
      <c r="N195" s="69" t="str">
        <f ca="1">IF(A195="","",IF(AND(ISNUMBER('Trust - Frontsheet'!AT196),'Trust - Frontsheet'!AT196&gt;1),"Non-Registered Allied Health Professionals Avg Fill rate &gt; 100%",""))</f>
        <v/>
      </c>
      <c r="O195" s="69"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9"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9"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9"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9"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69" t="str">
        <f ca="1">IF('Trust - Frontsheet'!A198="","",'Trust - Frontsheet'!A198)</f>
        <v/>
      </c>
      <c r="B196" s="69" t="str">
        <f ca="1">IF('Trust - Frontsheet'!A198="","",'Trust - Frontsheet'!D198)</f>
        <v/>
      </c>
      <c r="C196" s="69" t="str">
        <f ca="1">IF(VLOOKUP(A196,'Trust - Frontsheet'!$A$16:$AC$215,5,0)="","",VLOOKUP(A196,'Trust - Frontsheet'!$A$16:$AC$216,5,0))</f>
        <v/>
      </c>
      <c r="D196" s="69" t="str">
        <f ca="1">IF(VLOOKUP(A196,'Trust - Frontsheet'!$A$16:$AC$215,6,0)="","",VLOOKUP(A196,'Trust - Frontsheet'!$A$16:$AC$216,6,0))</f>
        <v/>
      </c>
      <c r="E196" s="69" t="str">
        <f ca="1">IF(A196="","",IF(AND('Trust - Frontsheet'!AK197&gt;1,ISNUMBER('Trust - Frontsheet'!AK197)),"Registered Nurses/Midwives Avg Day Fill rate &gt; 100%",""))</f>
        <v/>
      </c>
      <c r="F196" s="69" t="str">
        <f ca="1">IF(A196="","",IF(AND(ISNUMBER('Trust - Frontsheet'!AL197),'Trust - Frontsheet'!AL197&gt;1),"Non-Registered Nurses/Midwives Avg Day Fill rate &gt; 100%",""))</f>
        <v/>
      </c>
      <c r="G196" s="69" t="str">
        <f ca="1">IF(A196="","",IF(AND(ISNUMBER('Trust - Frontsheet'!AM197),'Trust - Frontsheet'!AM197&gt;1),"Registered Nursing Associates Day Fill rate &gt; 100%",""))</f>
        <v/>
      </c>
      <c r="H196" s="69" t="str">
        <f ca="1">IF(A196="","",IF(AND(ISNUMBER('Trust - Frontsheet'!AN197),'Trust - Frontsheet'!AN197&gt;1),"Non-Registered Nursing Associates Day Fill rate &gt; 100%",""))</f>
        <v/>
      </c>
      <c r="I196" s="69" t="str">
        <f ca="1">IF(A196="","",IF(AND(ISNUMBER('Trust - Frontsheet'!AO197),'Trust - Frontsheet'!AO197&gt;1),"Registered Nurses/Midwives Avg Night Fill rate &gt; 100%",""))</f>
        <v/>
      </c>
      <c r="J196" s="69" t="str">
        <f ca="1">IF(A196="","",IF(AND(ISNUMBER('Trust - Frontsheet'!AP197),'Trust - Frontsheet'!AP197&gt;1),"Non-Registered Nurses/Midwives Avg Night Fill rate &gt;100%",""))</f>
        <v/>
      </c>
      <c r="K196" s="69" t="str">
        <f ca="1">IF(A196="","",IF(AND(ISNUMBER('Trust - Frontsheet'!AQ197),'Trust - Frontsheet'!AQ197&gt;1),"Registered Nursing Associates Avg Night Fill rate 100%",""))</f>
        <v/>
      </c>
      <c r="L196" s="69" t="str">
        <f ca="1">IF(A196="","",IF(AND(ISNUMBER('Trust - Frontsheet'!AR197),'Trust - Frontsheet'!AR197&gt;1),"Non-Registered Nursing Associates Avg Night Fill rate &gt; 100%",""))</f>
        <v/>
      </c>
      <c r="M196" s="69" t="str">
        <f ca="1">IF(A196="","",IF(AND(ISNUMBER('Trust - Frontsheet'!AS197),'Trust - Frontsheet'!AS197&gt;1),"Registered Allied Health Professionals Avg Fill rate &gt; 100%",""))</f>
        <v/>
      </c>
      <c r="N196" s="69" t="str">
        <f ca="1">IF(A196="","",IF(AND(ISNUMBER('Trust - Frontsheet'!AT197),'Trust - Frontsheet'!AT197&gt;1),"Non-Registered Allied Health Professionals Avg Fill rate &gt; 100%",""))</f>
        <v/>
      </c>
      <c r="O196" s="69"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9"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9"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9"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9"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69" t="str">
        <f ca="1">IF('Trust - Frontsheet'!A199="","",'Trust - Frontsheet'!A199)</f>
        <v/>
      </c>
      <c r="B197" s="69" t="str">
        <f ca="1">IF('Trust - Frontsheet'!A199="","",'Trust - Frontsheet'!D199)</f>
        <v/>
      </c>
      <c r="C197" s="69" t="str">
        <f ca="1">IF(VLOOKUP(A197,'Trust - Frontsheet'!$A$16:$AC$215,5,0)="","",VLOOKUP(A197,'Trust - Frontsheet'!$A$16:$AC$216,5,0))</f>
        <v/>
      </c>
      <c r="D197" s="69" t="str">
        <f ca="1">IF(VLOOKUP(A197,'Trust - Frontsheet'!$A$16:$AC$215,6,0)="","",VLOOKUP(A197,'Trust - Frontsheet'!$A$16:$AC$216,6,0))</f>
        <v/>
      </c>
      <c r="E197" s="69" t="str">
        <f ca="1">IF(A197="","",IF(AND('Trust - Frontsheet'!AK198&gt;1,ISNUMBER('Trust - Frontsheet'!AK198)),"Registered Nurses/Midwives Avg Day Fill rate &gt; 100%",""))</f>
        <v/>
      </c>
      <c r="F197" s="69" t="str">
        <f ca="1">IF(A197="","",IF(AND(ISNUMBER('Trust - Frontsheet'!AL198),'Trust - Frontsheet'!AL198&gt;1),"Non-Registered Nurses/Midwives Avg Day Fill rate &gt; 100%",""))</f>
        <v/>
      </c>
      <c r="G197" s="69" t="str">
        <f ca="1">IF(A197="","",IF(AND(ISNUMBER('Trust - Frontsheet'!AM198),'Trust - Frontsheet'!AM198&gt;1),"Registered Nursing Associates Day Fill rate &gt; 100%",""))</f>
        <v/>
      </c>
      <c r="H197" s="69" t="str">
        <f ca="1">IF(A197="","",IF(AND(ISNUMBER('Trust - Frontsheet'!AN198),'Trust - Frontsheet'!AN198&gt;1),"Non-Registered Nursing Associates Day Fill rate &gt; 100%",""))</f>
        <v/>
      </c>
      <c r="I197" s="69" t="str">
        <f ca="1">IF(A197="","",IF(AND(ISNUMBER('Trust - Frontsheet'!AO198),'Trust - Frontsheet'!AO198&gt;1),"Registered Nurses/Midwives Avg Night Fill rate &gt; 100%",""))</f>
        <v/>
      </c>
      <c r="J197" s="69" t="str">
        <f ca="1">IF(A197="","",IF(AND(ISNUMBER('Trust - Frontsheet'!AP198),'Trust - Frontsheet'!AP198&gt;1),"Non-Registered Nurses/Midwives Avg Night Fill rate &gt;100%",""))</f>
        <v/>
      </c>
      <c r="K197" s="69" t="str">
        <f ca="1">IF(A197="","",IF(AND(ISNUMBER('Trust - Frontsheet'!AQ198),'Trust - Frontsheet'!AQ198&gt;1),"Registered Nursing Associates Avg Night Fill rate 100%",""))</f>
        <v/>
      </c>
      <c r="L197" s="69" t="str">
        <f ca="1">IF(A197="","",IF(AND(ISNUMBER('Trust - Frontsheet'!AR198),'Trust - Frontsheet'!AR198&gt;1),"Non-Registered Nursing Associates Avg Night Fill rate &gt; 100%",""))</f>
        <v/>
      </c>
      <c r="M197" s="69" t="str">
        <f ca="1">IF(A197="","",IF(AND(ISNUMBER('Trust - Frontsheet'!AS198),'Trust - Frontsheet'!AS198&gt;1),"Registered Allied Health Professionals Avg Fill rate &gt; 100%",""))</f>
        <v/>
      </c>
      <c r="N197" s="69" t="str">
        <f ca="1">IF(A197="","",IF(AND(ISNUMBER('Trust - Frontsheet'!AT198),'Trust - Frontsheet'!AT198&gt;1),"Non-Registered Allied Health Professionals Avg Fill rate &gt; 100%",""))</f>
        <v/>
      </c>
      <c r="O197" s="69"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9"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9"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9"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9"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69" t="str">
        <f ca="1">IF('Trust - Frontsheet'!A200="","",'Trust - Frontsheet'!A200)</f>
        <v/>
      </c>
      <c r="B198" s="69" t="str">
        <f ca="1">IF('Trust - Frontsheet'!A200="","",'Trust - Frontsheet'!D200)</f>
        <v/>
      </c>
      <c r="C198" s="69" t="str">
        <f ca="1">IF(VLOOKUP(A198,'Trust - Frontsheet'!$A$16:$AC$215,5,0)="","",VLOOKUP(A198,'Trust - Frontsheet'!$A$16:$AC$216,5,0))</f>
        <v/>
      </c>
      <c r="D198" s="69" t="str">
        <f ca="1">IF(VLOOKUP(A198,'Trust - Frontsheet'!$A$16:$AC$215,6,0)="","",VLOOKUP(A198,'Trust - Frontsheet'!$A$16:$AC$216,6,0))</f>
        <v/>
      </c>
      <c r="E198" s="69" t="str">
        <f ca="1">IF(A198="","",IF(AND('Trust - Frontsheet'!AK199&gt;1,ISNUMBER('Trust - Frontsheet'!AK199)),"Registered Nurses/Midwives Avg Day Fill rate &gt; 100%",""))</f>
        <v/>
      </c>
      <c r="F198" s="69" t="str">
        <f ca="1">IF(A198="","",IF(AND(ISNUMBER('Trust - Frontsheet'!AL199),'Trust - Frontsheet'!AL199&gt;1),"Non-Registered Nurses/Midwives Avg Day Fill rate &gt; 100%",""))</f>
        <v/>
      </c>
      <c r="G198" s="69" t="str">
        <f ca="1">IF(A198="","",IF(AND(ISNUMBER('Trust - Frontsheet'!AM199),'Trust - Frontsheet'!AM199&gt;1),"Registered Nursing Associates Day Fill rate &gt; 100%",""))</f>
        <v/>
      </c>
      <c r="H198" s="69" t="str">
        <f ca="1">IF(A198="","",IF(AND(ISNUMBER('Trust - Frontsheet'!AN199),'Trust - Frontsheet'!AN199&gt;1),"Non-Registered Nursing Associates Day Fill rate &gt; 100%",""))</f>
        <v/>
      </c>
      <c r="I198" s="69" t="str">
        <f ca="1">IF(A198="","",IF(AND(ISNUMBER('Trust - Frontsheet'!AO199),'Trust - Frontsheet'!AO199&gt;1),"Registered Nurses/Midwives Avg Night Fill rate &gt; 100%",""))</f>
        <v/>
      </c>
      <c r="J198" s="69" t="str">
        <f ca="1">IF(A198="","",IF(AND(ISNUMBER('Trust - Frontsheet'!AP199),'Trust - Frontsheet'!AP199&gt;1),"Non-Registered Nurses/Midwives Avg Night Fill rate &gt;100%",""))</f>
        <v/>
      </c>
      <c r="K198" s="69" t="str">
        <f ca="1">IF(A198="","",IF(AND(ISNUMBER('Trust - Frontsheet'!AQ199),'Trust - Frontsheet'!AQ199&gt;1),"Registered Nursing Associates Avg Night Fill rate 100%",""))</f>
        <v/>
      </c>
      <c r="L198" s="69" t="str">
        <f ca="1">IF(A198="","",IF(AND(ISNUMBER('Trust - Frontsheet'!AR199),'Trust - Frontsheet'!AR199&gt;1),"Non-Registered Nursing Associates Avg Night Fill rate &gt; 100%",""))</f>
        <v/>
      </c>
      <c r="M198" s="69" t="str">
        <f ca="1">IF(A198="","",IF(AND(ISNUMBER('Trust - Frontsheet'!AS199),'Trust - Frontsheet'!AS199&gt;1),"Registered Allied Health Professionals Avg Fill rate &gt; 100%",""))</f>
        <v/>
      </c>
      <c r="N198" s="69" t="str">
        <f ca="1">IF(A198="","",IF(AND(ISNUMBER('Trust - Frontsheet'!AT199),'Trust - Frontsheet'!AT199&gt;1),"Non-Registered Allied Health Professionals Avg Fill rate &gt; 100%",""))</f>
        <v/>
      </c>
      <c r="O198" s="69"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9"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9"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9"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9"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69" t="str">
        <f ca="1">IF('Trust - Frontsheet'!A201="","",'Trust - Frontsheet'!A201)</f>
        <v/>
      </c>
      <c r="B199" s="69" t="str">
        <f ca="1">IF('Trust - Frontsheet'!A201="","",'Trust - Frontsheet'!D201)</f>
        <v/>
      </c>
      <c r="C199" s="69" t="str">
        <f ca="1">IF(VLOOKUP(A199,'Trust - Frontsheet'!$A$16:$AC$215,5,0)="","",VLOOKUP(A199,'Trust - Frontsheet'!$A$16:$AC$216,5,0))</f>
        <v/>
      </c>
      <c r="D199" s="69" t="str">
        <f ca="1">IF(VLOOKUP(A199,'Trust - Frontsheet'!$A$16:$AC$215,6,0)="","",VLOOKUP(A199,'Trust - Frontsheet'!$A$16:$AC$216,6,0))</f>
        <v/>
      </c>
      <c r="E199" s="69" t="str">
        <f ca="1">IF(A199="","",IF(AND('Trust - Frontsheet'!AK200&gt;1,ISNUMBER('Trust - Frontsheet'!AK200)),"Registered Nurses/Midwives Avg Day Fill rate &gt; 100%",""))</f>
        <v/>
      </c>
      <c r="F199" s="69" t="str">
        <f ca="1">IF(A199="","",IF(AND(ISNUMBER('Trust - Frontsheet'!AL200),'Trust - Frontsheet'!AL200&gt;1),"Non-Registered Nurses/Midwives Avg Day Fill rate &gt; 100%",""))</f>
        <v/>
      </c>
      <c r="G199" s="69" t="str">
        <f ca="1">IF(A199="","",IF(AND(ISNUMBER('Trust - Frontsheet'!AM200),'Trust - Frontsheet'!AM200&gt;1),"Registered Nursing Associates Day Fill rate &gt; 100%",""))</f>
        <v/>
      </c>
      <c r="H199" s="69" t="str">
        <f ca="1">IF(A199="","",IF(AND(ISNUMBER('Trust - Frontsheet'!AN200),'Trust - Frontsheet'!AN200&gt;1),"Non-Registered Nursing Associates Day Fill rate &gt; 100%",""))</f>
        <v/>
      </c>
      <c r="I199" s="69" t="str">
        <f ca="1">IF(A199="","",IF(AND(ISNUMBER('Trust - Frontsheet'!AO200),'Trust - Frontsheet'!AO200&gt;1),"Registered Nurses/Midwives Avg Night Fill rate &gt; 100%",""))</f>
        <v/>
      </c>
      <c r="J199" s="69" t="str">
        <f ca="1">IF(A199="","",IF(AND(ISNUMBER('Trust - Frontsheet'!AP200),'Trust - Frontsheet'!AP200&gt;1),"Non-Registered Nurses/Midwives Avg Night Fill rate &gt;100%",""))</f>
        <v/>
      </c>
      <c r="K199" s="69" t="str">
        <f ca="1">IF(A199="","",IF(AND(ISNUMBER('Trust - Frontsheet'!AQ200),'Trust - Frontsheet'!AQ200&gt;1),"Registered Nursing Associates Avg Night Fill rate 100%",""))</f>
        <v/>
      </c>
      <c r="L199" s="69" t="str">
        <f ca="1">IF(A199="","",IF(AND(ISNUMBER('Trust - Frontsheet'!AR200),'Trust - Frontsheet'!AR200&gt;1),"Non-Registered Nursing Associates Avg Night Fill rate &gt; 100%",""))</f>
        <v/>
      </c>
      <c r="M199" s="69" t="str">
        <f ca="1">IF(A199="","",IF(AND(ISNUMBER('Trust - Frontsheet'!AS200),'Trust - Frontsheet'!AS200&gt;1),"Registered Allied Health Professionals Avg Fill rate &gt; 100%",""))</f>
        <v/>
      </c>
      <c r="N199" s="69" t="str">
        <f ca="1">IF(A199="","",IF(AND(ISNUMBER('Trust - Frontsheet'!AT200),'Trust - Frontsheet'!AT200&gt;1),"Non-Registered Allied Health Professionals Avg Fill rate &gt; 100%",""))</f>
        <v/>
      </c>
      <c r="O199" s="69"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9"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9"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9"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9"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69" t="str">
        <f ca="1">IF('Trust - Frontsheet'!A202="","",'Trust - Frontsheet'!A202)</f>
        <v/>
      </c>
      <c r="B200" s="69" t="str">
        <f ca="1">IF('Trust - Frontsheet'!A202="","",'Trust - Frontsheet'!D202)</f>
        <v/>
      </c>
      <c r="C200" s="69" t="str">
        <f ca="1">IF(VLOOKUP(A200,'Trust - Frontsheet'!$A$16:$AC$215,5,0)="","",VLOOKUP(A200,'Trust - Frontsheet'!$A$16:$AC$216,5,0))</f>
        <v/>
      </c>
      <c r="D200" s="69" t="str">
        <f ca="1">IF(VLOOKUP(A200,'Trust - Frontsheet'!$A$16:$AC$215,6,0)="","",VLOOKUP(A200,'Trust - Frontsheet'!$A$16:$AC$216,6,0))</f>
        <v/>
      </c>
      <c r="E200" s="69" t="str">
        <f ca="1">IF(A200="","",IF(AND('Trust - Frontsheet'!AK201&gt;1,ISNUMBER('Trust - Frontsheet'!AK201)),"Registered Nurses/Midwives Avg Day Fill rate &gt; 100%",""))</f>
        <v/>
      </c>
      <c r="F200" s="69" t="str">
        <f ca="1">IF(A200="","",IF(AND(ISNUMBER('Trust - Frontsheet'!AL201),'Trust - Frontsheet'!AL201&gt;1),"Non-Registered Nurses/Midwives Avg Day Fill rate &gt; 100%",""))</f>
        <v/>
      </c>
      <c r="G200" s="69" t="str">
        <f ca="1">IF(A200="","",IF(AND(ISNUMBER('Trust - Frontsheet'!AM201),'Trust - Frontsheet'!AM201&gt;1),"Registered Nursing Associates Day Fill rate &gt; 100%",""))</f>
        <v/>
      </c>
      <c r="H200" s="69" t="str">
        <f ca="1">IF(A200="","",IF(AND(ISNUMBER('Trust - Frontsheet'!AN201),'Trust - Frontsheet'!AN201&gt;1),"Non-Registered Nursing Associates Day Fill rate &gt; 100%",""))</f>
        <v/>
      </c>
      <c r="I200" s="69" t="str">
        <f ca="1">IF(A200="","",IF(AND(ISNUMBER('Trust - Frontsheet'!AO201),'Trust - Frontsheet'!AO201&gt;1),"Registered Nurses/Midwives Avg Night Fill rate &gt; 100%",""))</f>
        <v/>
      </c>
      <c r="J200" s="69" t="str">
        <f ca="1">IF(A200="","",IF(AND(ISNUMBER('Trust - Frontsheet'!AP201),'Trust - Frontsheet'!AP201&gt;1),"Non-Registered Nurses/Midwives Avg Night Fill rate &gt;100%",""))</f>
        <v/>
      </c>
      <c r="K200" s="69" t="str">
        <f ca="1">IF(A200="","",IF(AND(ISNUMBER('Trust - Frontsheet'!AQ201),'Trust - Frontsheet'!AQ201&gt;1),"Registered Nursing Associates Avg Night Fill rate 100%",""))</f>
        <v/>
      </c>
      <c r="L200" s="69" t="str">
        <f ca="1">IF(A200="","",IF(AND(ISNUMBER('Trust - Frontsheet'!AR201),'Trust - Frontsheet'!AR201&gt;1),"Non-Registered Nursing Associates Avg Night Fill rate &gt; 100%",""))</f>
        <v/>
      </c>
      <c r="M200" s="69" t="str">
        <f ca="1">IF(A200="","",IF(AND(ISNUMBER('Trust - Frontsheet'!AS201),'Trust - Frontsheet'!AS201&gt;1),"Registered Allied Health Professionals Avg Fill rate &gt; 100%",""))</f>
        <v/>
      </c>
      <c r="N200" s="69" t="str">
        <f ca="1">IF(A200="","",IF(AND(ISNUMBER('Trust - Frontsheet'!AT201),'Trust - Frontsheet'!AT201&gt;1),"Non-Registered Allied Health Professionals Avg Fill rate &gt; 100%",""))</f>
        <v/>
      </c>
      <c r="O200" s="69"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9"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9"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9"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9"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69" t="str">
        <f ca="1">IF('Trust - Frontsheet'!A203="","",'Trust - Frontsheet'!A203)</f>
        <v/>
      </c>
      <c r="B201" s="69" t="str">
        <f ca="1">IF('Trust - Frontsheet'!A203="","",'Trust - Frontsheet'!D203)</f>
        <v/>
      </c>
      <c r="C201" s="69" t="str">
        <f ca="1">IF(VLOOKUP(A201,'Trust - Frontsheet'!$A$16:$AC$215,5,0)="","",VLOOKUP(A201,'Trust - Frontsheet'!$A$16:$AC$216,5,0))</f>
        <v/>
      </c>
      <c r="D201" s="69" t="str">
        <f ca="1">IF(VLOOKUP(A201,'Trust - Frontsheet'!$A$16:$AC$215,6,0)="","",VLOOKUP(A201,'Trust - Frontsheet'!$A$16:$AC$216,6,0))</f>
        <v/>
      </c>
      <c r="E201" s="69" t="str">
        <f ca="1">IF(A201="","",IF(AND('Trust - Frontsheet'!AK202&gt;1,ISNUMBER('Trust - Frontsheet'!AK202)),"Registered Nurses/Midwives Avg Day Fill rate &gt; 100%",""))</f>
        <v/>
      </c>
      <c r="F201" s="69" t="str">
        <f ca="1">IF(A201="","",IF(AND(ISNUMBER('Trust - Frontsheet'!AL202),'Trust - Frontsheet'!AL202&gt;1),"Non-Registered Nurses/Midwives Avg Day Fill rate &gt; 100%",""))</f>
        <v/>
      </c>
      <c r="G201" s="69" t="str">
        <f ca="1">IF(A201="","",IF(AND(ISNUMBER('Trust - Frontsheet'!AM202),'Trust - Frontsheet'!AM202&gt;1),"Registered Nursing Associates Day Fill rate &gt; 100%",""))</f>
        <v/>
      </c>
      <c r="H201" s="69" t="str">
        <f ca="1">IF(A201="","",IF(AND(ISNUMBER('Trust - Frontsheet'!AN202),'Trust - Frontsheet'!AN202&gt;1),"Non-Registered Nursing Associates Day Fill rate &gt; 100%",""))</f>
        <v/>
      </c>
      <c r="I201" s="69" t="str">
        <f ca="1">IF(A201="","",IF(AND(ISNUMBER('Trust - Frontsheet'!AO202),'Trust - Frontsheet'!AO202&gt;1),"Registered Nurses/Midwives Avg Night Fill rate &gt; 100%",""))</f>
        <v/>
      </c>
      <c r="J201" s="69" t="str">
        <f ca="1">IF(A201="","",IF(AND(ISNUMBER('Trust - Frontsheet'!AP202),'Trust - Frontsheet'!AP202&gt;1),"Non-Registered Nurses/Midwives Avg Night Fill rate &gt;100%",""))</f>
        <v/>
      </c>
      <c r="K201" s="69" t="str">
        <f ca="1">IF(A201="","",IF(AND(ISNUMBER('Trust - Frontsheet'!AQ202),'Trust - Frontsheet'!AQ202&gt;1),"Registered Nursing Associates Avg Night Fill rate 100%",""))</f>
        <v/>
      </c>
      <c r="L201" s="69" t="str">
        <f ca="1">IF(A201="","",IF(AND(ISNUMBER('Trust - Frontsheet'!AR202),'Trust - Frontsheet'!AR202&gt;1),"Non-Registered Nursing Associates Avg Night Fill rate &gt; 100%",""))</f>
        <v/>
      </c>
      <c r="M201" s="69" t="str">
        <f ca="1">IF(A201="","",IF(AND(ISNUMBER('Trust - Frontsheet'!AS202),'Trust - Frontsheet'!AS202&gt;1),"Registered Allied Health Professionals Avg Fill rate &gt; 100%",""))</f>
        <v/>
      </c>
      <c r="N201" s="69" t="str">
        <f ca="1">IF(A201="","",IF(AND(ISNUMBER('Trust - Frontsheet'!AT202),'Trust - Frontsheet'!AT202&gt;1),"Non-Registered Allied Health Professionals Avg Fill rate &gt; 100%",""))</f>
        <v/>
      </c>
      <c r="O201" s="69"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9"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9"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9"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9"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69" t="str">
        <f ca="1">IF('Trust - Frontsheet'!A204="","",'Trust - Frontsheet'!A204)</f>
        <v/>
      </c>
      <c r="B202" s="69" t="str">
        <f ca="1">IF('Trust - Frontsheet'!A204="","",'Trust - Frontsheet'!D204)</f>
        <v/>
      </c>
      <c r="C202" s="69" t="str">
        <f ca="1">IF(VLOOKUP(A202,'Trust - Frontsheet'!$A$16:$AC$215,5,0)="","",VLOOKUP(A202,'Trust - Frontsheet'!$A$16:$AC$216,5,0))</f>
        <v/>
      </c>
      <c r="D202" s="69" t="str">
        <f ca="1">IF(VLOOKUP(A202,'Trust - Frontsheet'!$A$16:$AC$215,6,0)="","",VLOOKUP(A202,'Trust - Frontsheet'!$A$16:$AC$216,6,0))</f>
        <v/>
      </c>
      <c r="E202" s="69" t="str">
        <f ca="1">IF(A202="","",IF(AND('Trust - Frontsheet'!AK203&gt;1,ISNUMBER('Trust - Frontsheet'!AK203)),"Registered Nurses/Midwives Avg Day Fill rate &gt; 100%",""))</f>
        <v/>
      </c>
      <c r="F202" s="69" t="str">
        <f ca="1">IF(A202="","",IF(AND(ISNUMBER('Trust - Frontsheet'!AL203),'Trust - Frontsheet'!AL203&gt;1),"Non-Registered Nurses/Midwives Avg Day Fill rate &gt; 100%",""))</f>
        <v/>
      </c>
      <c r="G202" s="69" t="str">
        <f ca="1">IF(A202="","",IF(AND(ISNUMBER('Trust - Frontsheet'!AM203),'Trust - Frontsheet'!AM203&gt;1),"Registered Nursing Associates Day Fill rate &gt; 100%",""))</f>
        <v/>
      </c>
      <c r="H202" s="69" t="str">
        <f ca="1">IF(A202="","",IF(AND(ISNUMBER('Trust - Frontsheet'!AN203),'Trust - Frontsheet'!AN203&gt;1),"Non-Registered Nursing Associates Day Fill rate &gt; 100%",""))</f>
        <v/>
      </c>
      <c r="I202" s="69" t="str">
        <f ca="1">IF(A202="","",IF(AND(ISNUMBER('Trust - Frontsheet'!AO203),'Trust - Frontsheet'!AO203&gt;1),"Registered Nurses/Midwives Avg Night Fill rate &gt; 100%",""))</f>
        <v/>
      </c>
      <c r="J202" s="69" t="str">
        <f ca="1">IF(A202="","",IF(AND(ISNUMBER('Trust - Frontsheet'!AP203),'Trust - Frontsheet'!AP203&gt;1),"Non-Registered Nurses/Midwives Avg Night Fill rate &gt;100%",""))</f>
        <v/>
      </c>
      <c r="K202" s="69" t="str">
        <f ca="1">IF(A202="","",IF(AND(ISNUMBER('Trust - Frontsheet'!AQ203),'Trust - Frontsheet'!AQ203&gt;1),"Registered Nursing Associates Avg Night Fill rate 100%",""))</f>
        <v/>
      </c>
      <c r="L202" s="69" t="str">
        <f ca="1">IF(A202="","",IF(AND(ISNUMBER('Trust - Frontsheet'!AR203),'Trust - Frontsheet'!AR203&gt;1),"Non-Registered Nursing Associates Avg Night Fill rate &gt; 100%",""))</f>
        <v/>
      </c>
      <c r="M202" s="69" t="str">
        <f ca="1">IF(A202="","",IF(AND(ISNUMBER('Trust - Frontsheet'!AS203),'Trust - Frontsheet'!AS203&gt;1),"Registered Allied Health Professionals Avg Fill rate &gt; 100%",""))</f>
        <v/>
      </c>
      <c r="N202" s="69" t="str">
        <f ca="1">IF(A202="","",IF(AND(ISNUMBER('Trust - Frontsheet'!AT203),'Trust - Frontsheet'!AT203&gt;1),"Non-Registered Allied Health Professionals Avg Fill rate &gt; 100%",""))</f>
        <v/>
      </c>
      <c r="O202" s="69"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9"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9"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9"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9"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69" t="str">
        <f ca="1">IF('Trust - Frontsheet'!A205="","",'Trust - Frontsheet'!A205)</f>
        <v/>
      </c>
      <c r="B203" s="69" t="str">
        <f ca="1">IF('Trust - Frontsheet'!A205="","",'Trust - Frontsheet'!D205)</f>
        <v/>
      </c>
      <c r="C203" s="69" t="str">
        <f ca="1">IF(VLOOKUP(A203,'Trust - Frontsheet'!$A$16:$AC$215,5,0)="","",VLOOKUP(A203,'Trust - Frontsheet'!$A$16:$AC$216,5,0))</f>
        <v/>
      </c>
      <c r="D203" s="69" t="str">
        <f ca="1">IF(VLOOKUP(A203,'Trust - Frontsheet'!$A$16:$AC$215,6,0)="","",VLOOKUP(A203,'Trust - Frontsheet'!$A$16:$AC$216,6,0))</f>
        <v/>
      </c>
      <c r="E203" s="69" t="str">
        <f ca="1">IF(A203="","",IF(AND('Trust - Frontsheet'!AK204&gt;1,ISNUMBER('Trust - Frontsheet'!AK204)),"Registered Nurses/Midwives Avg Day Fill rate &gt; 100%",""))</f>
        <v/>
      </c>
      <c r="F203" s="69" t="str">
        <f ca="1">IF(A203="","",IF(AND(ISNUMBER('Trust - Frontsheet'!AL204),'Trust - Frontsheet'!AL204&gt;1),"Non-Registered Nurses/Midwives Avg Day Fill rate &gt; 100%",""))</f>
        <v/>
      </c>
      <c r="G203" s="69" t="str">
        <f ca="1">IF(A203="","",IF(AND(ISNUMBER('Trust - Frontsheet'!AM204),'Trust - Frontsheet'!AM204&gt;1),"Registered Nursing Associates Day Fill rate &gt; 100%",""))</f>
        <v/>
      </c>
      <c r="H203" s="69" t="str">
        <f ca="1">IF(A203="","",IF(AND(ISNUMBER('Trust - Frontsheet'!AN204),'Trust - Frontsheet'!AN204&gt;1),"Non-Registered Nursing Associates Day Fill rate &gt; 100%",""))</f>
        <v/>
      </c>
      <c r="I203" s="69" t="str">
        <f ca="1">IF(A203="","",IF(AND(ISNUMBER('Trust - Frontsheet'!AO204),'Trust - Frontsheet'!AO204&gt;1),"Registered Nurses/Midwives Avg Night Fill rate &gt; 100%",""))</f>
        <v/>
      </c>
      <c r="J203" s="69" t="str">
        <f ca="1">IF(A203="","",IF(AND(ISNUMBER('Trust - Frontsheet'!AP204),'Trust - Frontsheet'!AP204&gt;1),"Non-Registered Nurses/Midwives Avg Night Fill rate &gt;100%",""))</f>
        <v/>
      </c>
      <c r="K203" s="69" t="str">
        <f ca="1">IF(A203="","",IF(AND(ISNUMBER('Trust - Frontsheet'!AQ204),'Trust - Frontsheet'!AQ204&gt;1),"Registered Nursing Associates Avg Night Fill rate 100%",""))</f>
        <v/>
      </c>
      <c r="L203" s="69" t="str">
        <f ca="1">IF(A203="","",IF(AND(ISNUMBER('Trust - Frontsheet'!AR204),'Trust - Frontsheet'!AR204&gt;1),"Non-Registered Nursing Associates Avg Night Fill rate &gt; 100%",""))</f>
        <v/>
      </c>
      <c r="M203" s="69" t="str">
        <f ca="1">IF(A203="","",IF(AND(ISNUMBER('Trust - Frontsheet'!AS204),'Trust - Frontsheet'!AS204&gt;1),"Registered Allied Health Professionals Avg Fill rate &gt; 100%",""))</f>
        <v/>
      </c>
      <c r="N203" s="69" t="str">
        <f ca="1">IF(A203="","",IF(AND(ISNUMBER('Trust - Frontsheet'!AT204),'Trust - Frontsheet'!AT204&gt;1),"Non-Registered Allied Health Professionals Avg Fill rate &gt; 100%",""))</f>
        <v/>
      </c>
      <c r="O203" s="69"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9"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9"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9"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9"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69" t="str">
        <f ca="1">IF('Trust - Frontsheet'!A206="","",'Trust - Frontsheet'!A206)</f>
        <v/>
      </c>
      <c r="B204" s="69" t="str">
        <f ca="1">IF('Trust - Frontsheet'!A206="","",'Trust - Frontsheet'!D206)</f>
        <v/>
      </c>
      <c r="C204" s="69" t="str">
        <f ca="1">IF(VLOOKUP(A204,'Trust - Frontsheet'!$A$16:$AC$215,5,0)="","",VLOOKUP(A204,'Trust - Frontsheet'!$A$16:$AC$216,5,0))</f>
        <v/>
      </c>
      <c r="D204" s="69" t="str">
        <f ca="1">IF(VLOOKUP(A204,'Trust - Frontsheet'!$A$16:$AC$215,6,0)="","",VLOOKUP(A204,'Trust - Frontsheet'!$A$16:$AC$216,6,0))</f>
        <v/>
      </c>
      <c r="E204" s="69" t="str">
        <f ca="1">IF(A204="","",IF(AND('Trust - Frontsheet'!AK205&gt;1,ISNUMBER('Trust - Frontsheet'!AK205)),"Registered Nurses/Midwives Avg Day Fill rate &gt; 100%",""))</f>
        <v/>
      </c>
      <c r="F204" s="69" t="str">
        <f ca="1">IF(A204="","",IF(AND(ISNUMBER('Trust - Frontsheet'!AL205),'Trust - Frontsheet'!AL205&gt;1),"Non-Registered Nurses/Midwives Avg Day Fill rate &gt; 100%",""))</f>
        <v/>
      </c>
      <c r="G204" s="69" t="str">
        <f ca="1">IF(A204="","",IF(AND(ISNUMBER('Trust - Frontsheet'!AM205),'Trust - Frontsheet'!AM205&gt;1),"Registered Nursing Associates Day Fill rate &gt; 100%",""))</f>
        <v/>
      </c>
      <c r="H204" s="69" t="str">
        <f ca="1">IF(A204="","",IF(AND(ISNUMBER('Trust - Frontsheet'!AN205),'Trust - Frontsheet'!AN205&gt;1),"Non-Registered Nursing Associates Day Fill rate &gt; 100%",""))</f>
        <v/>
      </c>
      <c r="I204" s="69" t="str">
        <f ca="1">IF(A204="","",IF(AND(ISNUMBER('Trust - Frontsheet'!AO205),'Trust - Frontsheet'!AO205&gt;1),"Registered Nurses/Midwives Avg Night Fill rate &gt; 100%",""))</f>
        <v/>
      </c>
      <c r="J204" s="69" t="str">
        <f ca="1">IF(A204="","",IF(AND(ISNUMBER('Trust - Frontsheet'!AP205),'Trust - Frontsheet'!AP205&gt;1),"Non-Registered Nurses/Midwives Avg Night Fill rate &gt;100%",""))</f>
        <v/>
      </c>
      <c r="K204" s="69" t="str">
        <f ca="1">IF(A204="","",IF(AND(ISNUMBER('Trust - Frontsheet'!AQ205),'Trust - Frontsheet'!AQ205&gt;1),"Registered Nursing Associates Avg Night Fill rate 100%",""))</f>
        <v/>
      </c>
      <c r="L204" s="69" t="str">
        <f ca="1">IF(A204="","",IF(AND(ISNUMBER('Trust - Frontsheet'!AR205),'Trust - Frontsheet'!AR205&gt;1),"Non-Registered Nursing Associates Avg Night Fill rate &gt; 100%",""))</f>
        <v/>
      </c>
      <c r="M204" s="69" t="str">
        <f ca="1">IF(A204="","",IF(AND(ISNUMBER('Trust - Frontsheet'!AS205),'Trust - Frontsheet'!AS205&gt;1),"Registered Allied Health Professionals Avg Fill rate &gt; 100%",""))</f>
        <v/>
      </c>
      <c r="N204" s="69" t="str">
        <f ca="1">IF(A204="","",IF(AND(ISNUMBER('Trust - Frontsheet'!AT205),'Trust - Frontsheet'!AT205&gt;1),"Non-Registered Allied Health Professionals Avg Fill rate &gt; 100%",""))</f>
        <v/>
      </c>
      <c r="O204" s="69"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9"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9"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9"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9"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69" t="str">
        <f ca="1">IF('Trust - Frontsheet'!A207="","",'Trust - Frontsheet'!A207)</f>
        <v/>
      </c>
      <c r="B205" s="69" t="str">
        <f ca="1">IF('Trust - Frontsheet'!A207="","",'Trust - Frontsheet'!D207)</f>
        <v/>
      </c>
      <c r="C205" s="69" t="str">
        <f ca="1">IF(VLOOKUP(A205,'Trust - Frontsheet'!$A$16:$AC$215,5,0)="","",VLOOKUP(A205,'Trust - Frontsheet'!$A$16:$AC$216,5,0))</f>
        <v/>
      </c>
      <c r="D205" s="69" t="str">
        <f ca="1">IF(VLOOKUP(A205,'Trust - Frontsheet'!$A$16:$AC$215,6,0)="","",VLOOKUP(A205,'Trust - Frontsheet'!$A$16:$AC$216,6,0))</f>
        <v/>
      </c>
      <c r="E205" s="69" t="str">
        <f ca="1">IF(A205="","",IF(AND('Trust - Frontsheet'!AK206&gt;1,ISNUMBER('Trust - Frontsheet'!AK206)),"Registered Nurses/Midwives Avg Day Fill rate &gt; 100%",""))</f>
        <v/>
      </c>
      <c r="F205" s="69" t="str">
        <f ca="1">IF(A205="","",IF(AND(ISNUMBER('Trust - Frontsheet'!AL206),'Trust - Frontsheet'!AL206&gt;1),"Non-Registered Nurses/Midwives Avg Day Fill rate &gt; 100%",""))</f>
        <v/>
      </c>
      <c r="G205" s="69" t="str">
        <f ca="1">IF(A205="","",IF(AND(ISNUMBER('Trust - Frontsheet'!AM206),'Trust - Frontsheet'!AM206&gt;1),"Registered Nursing Associates Day Fill rate &gt; 100%",""))</f>
        <v/>
      </c>
      <c r="H205" s="69" t="str">
        <f ca="1">IF(A205="","",IF(AND(ISNUMBER('Trust - Frontsheet'!AN206),'Trust - Frontsheet'!AN206&gt;1),"Non-Registered Nursing Associates Day Fill rate &gt; 100%",""))</f>
        <v/>
      </c>
      <c r="I205" s="69" t="str">
        <f ca="1">IF(A205="","",IF(AND(ISNUMBER('Trust - Frontsheet'!AO206),'Trust - Frontsheet'!AO206&gt;1),"Registered Nurses/Midwives Avg Night Fill rate &gt; 100%",""))</f>
        <v/>
      </c>
      <c r="J205" s="69" t="str">
        <f ca="1">IF(A205="","",IF(AND(ISNUMBER('Trust - Frontsheet'!AP206),'Trust - Frontsheet'!AP206&gt;1),"Non-Registered Nurses/Midwives Avg Night Fill rate &gt;100%",""))</f>
        <v/>
      </c>
      <c r="K205" s="69" t="str">
        <f ca="1">IF(A205="","",IF(AND(ISNUMBER('Trust - Frontsheet'!AQ206),'Trust - Frontsheet'!AQ206&gt;1),"Registered Nursing Associates Avg Night Fill rate 100%",""))</f>
        <v/>
      </c>
      <c r="L205" s="69" t="str">
        <f ca="1">IF(A205="","",IF(AND(ISNUMBER('Trust - Frontsheet'!AR206),'Trust - Frontsheet'!AR206&gt;1),"Non-Registered Nursing Associates Avg Night Fill rate &gt; 100%",""))</f>
        <v/>
      </c>
      <c r="M205" s="69" t="str">
        <f ca="1">IF(A205="","",IF(AND(ISNUMBER('Trust - Frontsheet'!AS206),'Trust - Frontsheet'!AS206&gt;1),"Registered Allied Health Professionals Avg Fill rate &gt; 100%",""))</f>
        <v/>
      </c>
      <c r="N205" s="69" t="str">
        <f ca="1">IF(A205="","",IF(AND(ISNUMBER('Trust - Frontsheet'!AT206),'Trust - Frontsheet'!AT206&gt;1),"Non-Registered Allied Health Professionals Avg Fill rate &gt; 100%",""))</f>
        <v/>
      </c>
      <c r="O205" s="69"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9"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9"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9"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9"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69" t="str">
        <f ca="1">IF('Trust - Frontsheet'!A208="","",'Trust - Frontsheet'!A208)</f>
        <v/>
      </c>
      <c r="B206" s="69" t="str">
        <f ca="1">IF('Trust - Frontsheet'!A208="","",'Trust - Frontsheet'!D208)</f>
        <v/>
      </c>
      <c r="C206" s="69" t="str">
        <f ca="1">IF(VLOOKUP(A206,'Trust - Frontsheet'!$A$16:$AC$215,5,0)="","",VLOOKUP(A206,'Trust - Frontsheet'!$A$16:$AC$216,5,0))</f>
        <v/>
      </c>
      <c r="D206" s="69" t="str">
        <f ca="1">IF(VLOOKUP(A206,'Trust - Frontsheet'!$A$16:$AC$215,6,0)="","",VLOOKUP(A206,'Trust - Frontsheet'!$A$16:$AC$216,6,0))</f>
        <v/>
      </c>
      <c r="E206" s="69" t="str">
        <f ca="1">IF(A206="","",IF(AND('Trust - Frontsheet'!AK207&gt;1,ISNUMBER('Trust - Frontsheet'!AK207)),"Registered Nurses/Midwives Avg Day Fill rate &gt; 100%",""))</f>
        <v/>
      </c>
      <c r="F206" s="69" t="str">
        <f ca="1">IF(A206="","",IF(AND(ISNUMBER('Trust - Frontsheet'!AL207),'Trust - Frontsheet'!AL207&gt;1),"Non-Registered Nurses/Midwives Avg Day Fill rate &gt; 100%",""))</f>
        <v/>
      </c>
      <c r="G206" s="69" t="str">
        <f ca="1">IF(A206="","",IF(AND(ISNUMBER('Trust - Frontsheet'!AM207),'Trust - Frontsheet'!AM207&gt;1),"Registered Nursing Associates Day Fill rate &gt; 100%",""))</f>
        <v/>
      </c>
      <c r="H206" s="69" t="str">
        <f ca="1">IF(A206="","",IF(AND(ISNUMBER('Trust - Frontsheet'!AN207),'Trust - Frontsheet'!AN207&gt;1),"Non-Registered Nursing Associates Day Fill rate &gt; 100%",""))</f>
        <v/>
      </c>
      <c r="I206" s="69" t="str">
        <f ca="1">IF(A206="","",IF(AND(ISNUMBER('Trust - Frontsheet'!AO207),'Trust - Frontsheet'!AO207&gt;1),"Registered Nurses/Midwives Avg Night Fill rate &gt; 100%",""))</f>
        <v/>
      </c>
      <c r="J206" s="69" t="str">
        <f ca="1">IF(A206="","",IF(AND(ISNUMBER('Trust - Frontsheet'!AP207),'Trust - Frontsheet'!AP207&gt;1),"Non-Registered Nurses/Midwives Avg Night Fill rate &gt;100%",""))</f>
        <v/>
      </c>
      <c r="K206" s="69" t="str">
        <f ca="1">IF(A206="","",IF(AND(ISNUMBER('Trust - Frontsheet'!AQ207),'Trust - Frontsheet'!AQ207&gt;1),"Registered Nursing Associates Avg Night Fill rate 100%",""))</f>
        <v/>
      </c>
      <c r="L206" s="69" t="str">
        <f ca="1">IF(A206="","",IF(AND(ISNUMBER('Trust - Frontsheet'!AR207),'Trust - Frontsheet'!AR207&gt;1),"Non-Registered Nursing Associates Avg Night Fill rate &gt; 100%",""))</f>
        <v/>
      </c>
      <c r="M206" s="69" t="str">
        <f ca="1">IF(A206="","",IF(AND(ISNUMBER('Trust - Frontsheet'!AS207),'Trust - Frontsheet'!AS207&gt;1),"Registered Allied Health Professionals Avg Fill rate &gt; 100%",""))</f>
        <v/>
      </c>
      <c r="N206" s="69" t="str">
        <f ca="1">IF(A206="","",IF(AND(ISNUMBER('Trust - Frontsheet'!AT207),'Trust - Frontsheet'!AT207&gt;1),"Non-Registered Allied Health Professionals Avg Fill rate &gt; 100%",""))</f>
        <v/>
      </c>
      <c r="O206" s="69"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9"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9"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9"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9"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69" t="str">
        <f ca="1">IF('Trust - Frontsheet'!A209="","",'Trust - Frontsheet'!A209)</f>
        <v/>
      </c>
      <c r="B207" s="69" t="str">
        <f ca="1">IF('Trust - Frontsheet'!A209="","",'Trust - Frontsheet'!D209)</f>
        <v/>
      </c>
      <c r="C207" s="69" t="str">
        <f ca="1">IF(VLOOKUP(A207,'Trust - Frontsheet'!$A$16:$AC$215,5,0)="","",VLOOKUP(A207,'Trust - Frontsheet'!$A$16:$AC$216,5,0))</f>
        <v/>
      </c>
      <c r="D207" s="69" t="str">
        <f ca="1">IF(VLOOKUP(A207,'Trust - Frontsheet'!$A$16:$AC$215,6,0)="","",VLOOKUP(A207,'Trust - Frontsheet'!$A$16:$AC$216,6,0))</f>
        <v/>
      </c>
      <c r="E207" s="69" t="str">
        <f ca="1">IF(A207="","",IF(AND('Trust - Frontsheet'!AK208&gt;1,ISNUMBER('Trust - Frontsheet'!AK208)),"Registered Nurses/Midwives Avg Day Fill rate &gt; 100%",""))</f>
        <v/>
      </c>
      <c r="F207" s="69" t="str">
        <f ca="1">IF(A207="","",IF(AND(ISNUMBER('Trust - Frontsheet'!AL208),'Trust - Frontsheet'!AL208&gt;1),"Non-Registered Nurses/Midwives Avg Day Fill rate &gt; 100%",""))</f>
        <v/>
      </c>
      <c r="G207" s="69" t="str">
        <f ca="1">IF(A207="","",IF(AND(ISNUMBER('Trust - Frontsheet'!AM208),'Trust - Frontsheet'!AM208&gt;1),"Registered Nursing Associates Day Fill rate &gt; 100%",""))</f>
        <v/>
      </c>
      <c r="H207" s="69" t="str">
        <f ca="1">IF(A207="","",IF(AND(ISNUMBER('Trust - Frontsheet'!AN208),'Trust - Frontsheet'!AN208&gt;1),"Non-Registered Nursing Associates Day Fill rate &gt; 100%",""))</f>
        <v/>
      </c>
      <c r="I207" s="69" t="str">
        <f ca="1">IF(A207="","",IF(AND(ISNUMBER('Trust - Frontsheet'!AO208),'Trust - Frontsheet'!AO208&gt;1),"Registered Nurses/Midwives Avg Night Fill rate &gt; 100%",""))</f>
        <v/>
      </c>
      <c r="J207" s="69" t="str">
        <f ca="1">IF(A207="","",IF(AND(ISNUMBER('Trust - Frontsheet'!AP208),'Trust - Frontsheet'!AP208&gt;1),"Non-Registered Nurses/Midwives Avg Night Fill rate &gt;100%",""))</f>
        <v/>
      </c>
      <c r="K207" s="69" t="str">
        <f ca="1">IF(A207="","",IF(AND(ISNUMBER('Trust - Frontsheet'!AQ208),'Trust - Frontsheet'!AQ208&gt;1),"Registered Nursing Associates Avg Night Fill rate 100%",""))</f>
        <v/>
      </c>
      <c r="L207" s="69" t="str">
        <f ca="1">IF(A207="","",IF(AND(ISNUMBER('Trust - Frontsheet'!AR208),'Trust - Frontsheet'!AR208&gt;1),"Non-Registered Nursing Associates Avg Night Fill rate &gt; 100%",""))</f>
        <v/>
      </c>
      <c r="M207" s="69" t="str">
        <f ca="1">IF(A207="","",IF(AND(ISNUMBER('Trust - Frontsheet'!AS208),'Trust - Frontsheet'!AS208&gt;1),"Registered Allied Health Professionals Avg Fill rate &gt; 100%",""))</f>
        <v/>
      </c>
      <c r="N207" s="69" t="str">
        <f ca="1">IF(A207="","",IF(AND(ISNUMBER('Trust - Frontsheet'!AT208),'Trust - Frontsheet'!AT208&gt;1),"Non-Registered Allied Health Professionals Avg Fill rate &gt; 100%",""))</f>
        <v/>
      </c>
      <c r="O207" s="69"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9"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9"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9"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9"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69" t="str">
        <f ca="1">IF('Trust - Frontsheet'!A210="","",'Trust - Frontsheet'!A210)</f>
        <v/>
      </c>
      <c r="B208" s="69" t="str">
        <f ca="1">IF('Trust - Frontsheet'!A210="","",'Trust - Frontsheet'!D210)</f>
        <v/>
      </c>
      <c r="C208" s="69" t="str">
        <f ca="1">IF(VLOOKUP(A208,'Trust - Frontsheet'!$A$16:$AC$215,5,0)="","",VLOOKUP(A208,'Trust - Frontsheet'!$A$16:$AC$216,5,0))</f>
        <v/>
      </c>
      <c r="D208" s="69" t="str">
        <f ca="1">IF(VLOOKUP(A208,'Trust - Frontsheet'!$A$16:$AC$215,6,0)="","",VLOOKUP(A208,'Trust - Frontsheet'!$A$16:$AC$216,6,0))</f>
        <v/>
      </c>
      <c r="E208" s="69" t="str">
        <f ca="1">IF(A208="","",IF(AND('Trust - Frontsheet'!AK209&gt;1,ISNUMBER('Trust - Frontsheet'!AK209)),"Registered Nurses/Midwives Avg Day Fill rate &gt; 100%",""))</f>
        <v/>
      </c>
      <c r="F208" s="69" t="str">
        <f ca="1">IF(A208="","",IF(AND(ISNUMBER('Trust - Frontsheet'!AL209),'Trust - Frontsheet'!AL209&gt;1),"Non-Registered Nurses/Midwives Avg Day Fill rate &gt; 100%",""))</f>
        <v/>
      </c>
      <c r="G208" s="69" t="str">
        <f ca="1">IF(A208="","",IF(AND(ISNUMBER('Trust - Frontsheet'!AM209),'Trust - Frontsheet'!AM209&gt;1),"Registered Nursing Associates Day Fill rate &gt; 100%",""))</f>
        <v/>
      </c>
      <c r="H208" s="69" t="str">
        <f ca="1">IF(A208="","",IF(AND(ISNUMBER('Trust - Frontsheet'!AN209),'Trust - Frontsheet'!AN209&gt;1),"Non-Registered Nursing Associates Day Fill rate &gt; 100%",""))</f>
        <v/>
      </c>
      <c r="I208" s="69" t="str">
        <f ca="1">IF(A208="","",IF(AND(ISNUMBER('Trust - Frontsheet'!AO209),'Trust - Frontsheet'!AO209&gt;1),"Registered Nurses/Midwives Avg Night Fill rate &gt; 100%",""))</f>
        <v/>
      </c>
      <c r="J208" s="69" t="str">
        <f ca="1">IF(A208="","",IF(AND(ISNUMBER('Trust - Frontsheet'!AP209),'Trust - Frontsheet'!AP209&gt;1),"Non-Registered Nurses/Midwives Avg Night Fill rate &gt;100%",""))</f>
        <v/>
      </c>
      <c r="K208" s="69" t="str">
        <f ca="1">IF(A208="","",IF(AND(ISNUMBER('Trust - Frontsheet'!AQ209),'Trust - Frontsheet'!AQ209&gt;1),"Registered Nursing Associates Avg Night Fill rate 100%",""))</f>
        <v/>
      </c>
      <c r="L208" s="69" t="str">
        <f ca="1">IF(A208="","",IF(AND(ISNUMBER('Trust - Frontsheet'!AR209),'Trust - Frontsheet'!AR209&gt;1),"Non-Registered Nursing Associates Avg Night Fill rate &gt; 100%",""))</f>
        <v/>
      </c>
      <c r="M208" s="69" t="str">
        <f ca="1">IF(A208="","",IF(AND(ISNUMBER('Trust - Frontsheet'!AS209),'Trust - Frontsheet'!AS209&gt;1),"Registered Allied Health Professionals Avg Fill rate &gt; 100%",""))</f>
        <v/>
      </c>
      <c r="N208" s="69" t="str">
        <f ca="1">IF(A208="","",IF(AND(ISNUMBER('Trust - Frontsheet'!AT209),'Trust - Frontsheet'!AT209&gt;1),"Non-Registered Allied Health Professionals Avg Fill rate &gt; 100%",""))</f>
        <v/>
      </c>
      <c r="O208" s="69"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9"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9"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9"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9"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69" t="str">
        <f ca="1">IF('Trust - Frontsheet'!A211="","",'Trust - Frontsheet'!A211)</f>
        <v/>
      </c>
      <c r="B209" s="69" t="str">
        <f ca="1">IF('Trust - Frontsheet'!A211="","",'Trust - Frontsheet'!D211)</f>
        <v/>
      </c>
      <c r="C209" s="69" t="str">
        <f ca="1">IF(VLOOKUP(A209,'Trust - Frontsheet'!$A$16:$AC$215,5,0)="","",VLOOKUP(A209,'Trust - Frontsheet'!$A$16:$AC$216,5,0))</f>
        <v/>
      </c>
      <c r="D209" s="69" t="str">
        <f ca="1">IF(VLOOKUP(A209,'Trust - Frontsheet'!$A$16:$AC$215,6,0)="","",VLOOKUP(A209,'Trust - Frontsheet'!$A$16:$AC$216,6,0))</f>
        <v/>
      </c>
      <c r="E209" s="69" t="str">
        <f ca="1">IF(A209="","",IF(AND('Trust - Frontsheet'!AK210&gt;1,ISNUMBER('Trust - Frontsheet'!AK210)),"Registered Nurses/Midwives Avg Day Fill rate &gt; 100%",""))</f>
        <v/>
      </c>
      <c r="F209" s="69" t="str">
        <f ca="1">IF(A209="","",IF(AND(ISNUMBER('Trust - Frontsheet'!AL210),'Trust - Frontsheet'!AL210&gt;1),"Non-Registered Nurses/Midwives Avg Day Fill rate &gt; 100%",""))</f>
        <v/>
      </c>
      <c r="G209" s="69" t="str">
        <f ca="1">IF(A209="","",IF(AND(ISNUMBER('Trust - Frontsheet'!AM210),'Trust - Frontsheet'!AM210&gt;1),"Registered Nursing Associates Day Fill rate &gt; 100%",""))</f>
        <v/>
      </c>
      <c r="H209" s="69" t="str">
        <f ca="1">IF(A209="","",IF(AND(ISNUMBER('Trust - Frontsheet'!AN210),'Trust - Frontsheet'!AN210&gt;1),"Non-Registered Nursing Associates Day Fill rate &gt; 100%",""))</f>
        <v/>
      </c>
      <c r="I209" s="69" t="str">
        <f ca="1">IF(A209="","",IF(AND(ISNUMBER('Trust - Frontsheet'!AO210),'Trust - Frontsheet'!AO210&gt;1),"Registered Nurses/Midwives Avg Night Fill rate &gt; 100%",""))</f>
        <v/>
      </c>
      <c r="J209" s="69" t="str">
        <f ca="1">IF(A209="","",IF(AND(ISNUMBER('Trust - Frontsheet'!AP210),'Trust - Frontsheet'!AP210&gt;1),"Non-Registered Nurses/Midwives Avg Night Fill rate &gt;100%",""))</f>
        <v/>
      </c>
      <c r="K209" s="69" t="str">
        <f ca="1">IF(A209="","",IF(AND(ISNUMBER('Trust - Frontsheet'!AQ210),'Trust - Frontsheet'!AQ210&gt;1),"Registered Nursing Associates Avg Night Fill rate 100%",""))</f>
        <v/>
      </c>
      <c r="L209" s="69" t="str">
        <f ca="1">IF(A209="","",IF(AND(ISNUMBER('Trust - Frontsheet'!AR210),'Trust - Frontsheet'!AR210&gt;1),"Non-Registered Nursing Associates Avg Night Fill rate &gt; 100%",""))</f>
        <v/>
      </c>
      <c r="M209" s="69" t="str">
        <f ca="1">IF(A209="","",IF(AND(ISNUMBER('Trust - Frontsheet'!AS210),'Trust - Frontsheet'!AS210&gt;1),"Registered Allied Health Professionals Avg Fill rate &gt; 100%",""))</f>
        <v/>
      </c>
      <c r="N209" s="69" t="str">
        <f ca="1">IF(A209="","",IF(AND(ISNUMBER('Trust - Frontsheet'!AT210),'Trust - Frontsheet'!AT210&gt;1),"Non-Registered Allied Health Professionals Avg Fill rate &gt; 100%",""))</f>
        <v/>
      </c>
      <c r="O209" s="69"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9"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9"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9"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9"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69" t="str">
        <f ca="1">IF('Trust - Frontsheet'!A212="","",'Trust - Frontsheet'!A212)</f>
        <v/>
      </c>
      <c r="B210" s="69" t="str">
        <f ca="1">IF('Trust - Frontsheet'!A212="","",'Trust - Frontsheet'!D212)</f>
        <v/>
      </c>
      <c r="C210" s="69" t="str">
        <f ca="1">IF(VLOOKUP(A210,'Trust - Frontsheet'!$A$16:$AC$215,5,0)="","",VLOOKUP(A210,'Trust - Frontsheet'!$A$16:$AC$216,5,0))</f>
        <v/>
      </c>
      <c r="D210" s="69" t="str">
        <f ca="1">IF(VLOOKUP(A210,'Trust - Frontsheet'!$A$16:$AC$215,6,0)="","",VLOOKUP(A210,'Trust - Frontsheet'!$A$16:$AC$216,6,0))</f>
        <v/>
      </c>
      <c r="E210" s="69" t="str">
        <f ca="1">IF(A210="","",IF(AND('Trust - Frontsheet'!AK211&gt;1,ISNUMBER('Trust - Frontsheet'!AK211)),"Registered Nurses/Midwives Avg Day Fill rate &gt; 100%",""))</f>
        <v/>
      </c>
      <c r="F210" s="69" t="str">
        <f ca="1">IF(A210="","",IF(AND(ISNUMBER('Trust - Frontsheet'!AL211),'Trust - Frontsheet'!AL211&gt;1),"Non-Registered Nurses/Midwives Avg Day Fill rate &gt; 100%",""))</f>
        <v/>
      </c>
      <c r="G210" s="69" t="str">
        <f ca="1">IF(A210="","",IF(AND(ISNUMBER('Trust - Frontsheet'!AM211),'Trust - Frontsheet'!AM211&gt;1),"Registered Nursing Associates Day Fill rate &gt; 100%",""))</f>
        <v/>
      </c>
      <c r="H210" s="69" t="str">
        <f ca="1">IF(A210="","",IF(AND(ISNUMBER('Trust - Frontsheet'!AN211),'Trust - Frontsheet'!AN211&gt;1),"Non-Registered Nursing Associates Day Fill rate &gt; 100%",""))</f>
        <v/>
      </c>
      <c r="I210" s="69" t="str">
        <f ca="1">IF(A210="","",IF(AND(ISNUMBER('Trust - Frontsheet'!AO211),'Trust - Frontsheet'!AO211&gt;1),"Registered Nurses/Midwives Avg Night Fill rate &gt; 100%",""))</f>
        <v/>
      </c>
      <c r="J210" s="69" t="str">
        <f ca="1">IF(A210="","",IF(AND(ISNUMBER('Trust - Frontsheet'!AP211),'Trust - Frontsheet'!AP211&gt;1),"Non-Registered Nurses/Midwives Avg Night Fill rate &gt;100%",""))</f>
        <v/>
      </c>
      <c r="K210" s="69" t="str">
        <f ca="1">IF(A210="","",IF(AND(ISNUMBER('Trust - Frontsheet'!AQ211),'Trust - Frontsheet'!AQ211&gt;1),"Registered Nursing Associates Avg Night Fill rate 100%",""))</f>
        <v/>
      </c>
      <c r="L210" s="69" t="str">
        <f ca="1">IF(A210="","",IF(AND(ISNUMBER('Trust - Frontsheet'!AR211),'Trust - Frontsheet'!AR211&gt;1),"Non-Registered Nursing Associates Avg Night Fill rate &gt; 100%",""))</f>
        <v/>
      </c>
      <c r="M210" s="69" t="str">
        <f ca="1">IF(A210="","",IF(AND(ISNUMBER('Trust - Frontsheet'!AS211),'Trust - Frontsheet'!AS211&gt;1),"Registered Allied Health Professionals Avg Fill rate &gt; 100%",""))</f>
        <v/>
      </c>
      <c r="N210" s="69" t="str">
        <f ca="1">IF(A210="","",IF(AND(ISNUMBER('Trust - Frontsheet'!AT211),'Trust - Frontsheet'!AT211&gt;1),"Non-Registered Allied Health Professionals Avg Fill rate &gt; 100%",""))</f>
        <v/>
      </c>
      <c r="O210" s="69"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9"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9"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9"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9"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69" t="str">
        <f ca="1">IF('Trust - Frontsheet'!A213="","",'Trust - Frontsheet'!A213)</f>
        <v/>
      </c>
      <c r="B211" s="69" t="str">
        <f ca="1">IF('Trust - Frontsheet'!A213="","",'Trust - Frontsheet'!D213)</f>
        <v/>
      </c>
      <c r="C211" s="69" t="str">
        <f ca="1">IF(VLOOKUP(A211,'Trust - Frontsheet'!$A$16:$AC$215,5,0)="","",VLOOKUP(A211,'Trust - Frontsheet'!$A$16:$AC$216,5,0))</f>
        <v/>
      </c>
      <c r="D211" s="69" t="str">
        <f ca="1">IF(VLOOKUP(A211,'Trust - Frontsheet'!$A$16:$AC$215,6,0)="","",VLOOKUP(A211,'Trust - Frontsheet'!$A$16:$AC$216,6,0))</f>
        <v/>
      </c>
      <c r="E211" s="69" t="str">
        <f ca="1">IF(A211="","",IF(AND('Trust - Frontsheet'!AK212&gt;1,ISNUMBER('Trust - Frontsheet'!AK212)),"Registered Nurses/Midwives Avg Day Fill rate &gt; 100%",""))</f>
        <v/>
      </c>
      <c r="F211" s="69" t="str">
        <f ca="1">IF(A211="","",IF(AND(ISNUMBER('Trust - Frontsheet'!AL212),'Trust - Frontsheet'!AL212&gt;1),"Non-Registered Nurses/Midwives Avg Day Fill rate &gt; 100%",""))</f>
        <v/>
      </c>
      <c r="G211" s="69" t="str">
        <f ca="1">IF(A211="","",IF(AND(ISNUMBER('Trust - Frontsheet'!AM212),'Trust - Frontsheet'!AM212&gt;1),"Registered Nursing Associates Day Fill rate &gt; 100%",""))</f>
        <v/>
      </c>
      <c r="H211" s="69" t="str">
        <f ca="1">IF(A211="","",IF(AND(ISNUMBER('Trust - Frontsheet'!AN212),'Trust - Frontsheet'!AN212&gt;1),"Non-Registered Nursing Associates Day Fill rate &gt; 100%",""))</f>
        <v/>
      </c>
      <c r="I211" s="69" t="str">
        <f ca="1">IF(A211="","",IF(AND(ISNUMBER('Trust - Frontsheet'!AO212),'Trust - Frontsheet'!AO212&gt;1),"Registered Nurses/Midwives Avg Night Fill rate &gt; 100%",""))</f>
        <v/>
      </c>
      <c r="J211" s="69" t="str">
        <f ca="1">IF(A211="","",IF(AND(ISNUMBER('Trust - Frontsheet'!AP212),'Trust - Frontsheet'!AP212&gt;1),"Non-Registered Nurses/Midwives Avg Night Fill rate &gt;100%",""))</f>
        <v/>
      </c>
      <c r="K211" s="69" t="str">
        <f ca="1">IF(A211="","",IF(AND(ISNUMBER('Trust - Frontsheet'!AQ212),'Trust - Frontsheet'!AQ212&gt;1),"Registered Nursing Associates Avg Night Fill rate 100%",""))</f>
        <v/>
      </c>
      <c r="L211" s="69" t="str">
        <f ca="1">IF(A211="","",IF(AND(ISNUMBER('Trust - Frontsheet'!AR212),'Trust - Frontsheet'!AR212&gt;1),"Non-Registered Nursing Associates Avg Night Fill rate &gt; 100%",""))</f>
        <v/>
      </c>
      <c r="M211" s="69" t="str">
        <f ca="1">IF(A211="","",IF(AND(ISNUMBER('Trust - Frontsheet'!AS212),'Trust - Frontsheet'!AS212&gt;1),"Registered Allied Health Professionals Avg Fill rate &gt; 100%",""))</f>
        <v/>
      </c>
      <c r="N211" s="69" t="str">
        <f ca="1">IF(A211="","",IF(AND(ISNUMBER('Trust - Frontsheet'!AT212),'Trust - Frontsheet'!AT212&gt;1),"Non-Registered Allied Health Professionals Avg Fill rate &gt; 100%",""))</f>
        <v/>
      </c>
      <c r="O211" s="69"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9"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9"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9"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9"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69" t="str">
        <f ca="1">IF('Trust - Frontsheet'!A214="","",'Trust - Frontsheet'!A214)</f>
        <v/>
      </c>
      <c r="B212" s="69" t="str">
        <f ca="1">IF('Trust - Frontsheet'!A214="","",'Trust - Frontsheet'!D214)</f>
        <v/>
      </c>
      <c r="C212" s="69" t="str">
        <f ca="1">IF(VLOOKUP(A212,'Trust - Frontsheet'!$A$16:$AC$215,5,0)="","",VLOOKUP(A212,'Trust - Frontsheet'!$A$16:$AC$216,5,0))</f>
        <v/>
      </c>
      <c r="D212" s="69" t="str">
        <f ca="1">IF(VLOOKUP(A212,'Trust - Frontsheet'!$A$16:$AC$215,6,0)="","",VLOOKUP(A212,'Trust - Frontsheet'!$A$16:$AC$216,6,0))</f>
        <v/>
      </c>
      <c r="E212" s="69" t="str">
        <f ca="1">IF(A212="","",IF(AND('Trust - Frontsheet'!AK213&gt;1,ISNUMBER('Trust - Frontsheet'!AK213)),"Registered Nurses/Midwives Avg Day Fill rate &gt; 100%",""))</f>
        <v/>
      </c>
      <c r="F212" s="69" t="str">
        <f ca="1">IF(A212="","",IF(AND(ISNUMBER('Trust - Frontsheet'!AL213),'Trust - Frontsheet'!AL213&gt;1),"Non-Registered Nurses/Midwives Avg Day Fill rate &gt; 100%",""))</f>
        <v/>
      </c>
      <c r="G212" s="69" t="str">
        <f ca="1">IF(A212="","",IF(AND(ISNUMBER('Trust - Frontsheet'!AM213),'Trust - Frontsheet'!AM213&gt;1),"Registered Nursing Associates Day Fill rate &gt; 100%",""))</f>
        <v/>
      </c>
      <c r="H212" s="69" t="str">
        <f ca="1">IF(A212="","",IF(AND(ISNUMBER('Trust - Frontsheet'!AN213),'Trust - Frontsheet'!AN213&gt;1),"Non-Registered Nursing Associates Day Fill rate &gt; 100%",""))</f>
        <v/>
      </c>
      <c r="I212" s="69" t="str">
        <f ca="1">IF(A212="","",IF(AND(ISNUMBER('Trust - Frontsheet'!AO213),'Trust - Frontsheet'!AO213&gt;1),"Registered Nurses/Midwives Avg Night Fill rate &gt; 100%",""))</f>
        <v/>
      </c>
      <c r="J212" s="69" t="str">
        <f ca="1">IF(A212="","",IF(AND(ISNUMBER('Trust - Frontsheet'!AP213),'Trust - Frontsheet'!AP213&gt;1),"Non-Registered Nurses/Midwives Avg Night Fill rate &gt;100%",""))</f>
        <v/>
      </c>
      <c r="K212" s="69" t="str">
        <f ca="1">IF(A212="","",IF(AND(ISNUMBER('Trust - Frontsheet'!AQ213),'Trust - Frontsheet'!AQ213&gt;1),"Registered Nursing Associates Avg Night Fill rate 100%",""))</f>
        <v/>
      </c>
      <c r="L212" s="69" t="str">
        <f ca="1">IF(A212="","",IF(AND(ISNUMBER('Trust - Frontsheet'!AR213),'Trust - Frontsheet'!AR213&gt;1),"Non-Registered Nursing Associates Avg Night Fill rate &gt; 100%",""))</f>
        <v/>
      </c>
      <c r="M212" s="69" t="str">
        <f ca="1">IF(A212="","",IF(AND(ISNUMBER('Trust - Frontsheet'!AS213),'Trust - Frontsheet'!AS213&gt;1),"Registered Allied Health Professionals Avg Fill rate &gt; 100%",""))</f>
        <v/>
      </c>
      <c r="N212" s="69" t="str">
        <f ca="1">IF(A212="","",IF(AND(ISNUMBER('Trust - Frontsheet'!AT213),'Trust - Frontsheet'!AT213&gt;1),"Non-Registered Allied Health Professionals Avg Fill rate &gt; 100%",""))</f>
        <v/>
      </c>
      <c r="O212" s="69"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9"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9"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9"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9"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69" t="str">
        <f ca="1">IF('Trust - Frontsheet'!A215="","",'Trust - Frontsheet'!A215)</f>
        <v/>
      </c>
      <c r="B213" s="69" t="str">
        <f ca="1">IF('Trust - Frontsheet'!A215="","",'Trust - Frontsheet'!D215)</f>
        <v/>
      </c>
      <c r="C213" s="69" t="str">
        <f ca="1">IF(VLOOKUP(A213,'Trust - Frontsheet'!$A$16:$AC$215,5,0)="","",VLOOKUP(A213,'Trust - Frontsheet'!$A$16:$AC$216,5,0))</f>
        <v/>
      </c>
      <c r="D213" s="69" t="str">
        <f ca="1">IF(VLOOKUP(A213,'Trust - Frontsheet'!$A$16:$AC$215,6,0)="","",VLOOKUP(A213,'Trust - Frontsheet'!$A$16:$AC$216,6,0))</f>
        <v/>
      </c>
      <c r="E213" s="69" t="str">
        <f ca="1">IF(A213="","",IF(AND('Trust - Frontsheet'!AK214&gt;1,ISNUMBER('Trust - Frontsheet'!AK214)),"Registered Nurses/Midwives Avg Day Fill rate &gt; 100%",""))</f>
        <v/>
      </c>
      <c r="F213" s="69" t="str">
        <f ca="1">IF(A213="","",IF(AND(ISNUMBER('Trust - Frontsheet'!AL214),'Trust - Frontsheet'!AL214&gt;1),"Non-Registered Nurses/Midwives Avg Day Fill rate &gt; 100%",""))</f>
        <v/>
      </c>
      <c r="G213" s="69" t="str">
        <f ca="1">IF(A213="","",IF(AND(ISNUMBER('Trust - Frontsheet'!AM214),'Trust - Frontsheet'!AM214&gt;1),"Registered Nursing Associates Day Fill rate &gt; 100%",""))</f>
        <v/>
      </c>
      <c r="H213" s="69" t="str">
        <f ca="1">IF(A213="","",IF(AND(ISNUMBER('Trust - Frontsheet'!AN214),'Trust - Frontsheet'!AN214&gt;1),"Non-Registered Nursing Associates Day Fill rate &gt; 100%",""))</f>
        <v/>
      </c>
      <c r="I213" s="69" t="str">
        <f ca="1">IF(A213="","",IF(AND(ISNUMBER('Trust - Frontsheet'!AO214),'Trust - Frontsheet'!AO214&gt;1),"Registered Nurses/Midwives Avg Night Fill rate &gt; 100%",""))</f>
        <v/>
      </c>
      <c r="J213" s="69" t="str">
        <f ca="1">IF(A213="","",IF(AND(ISNUMBER('Trust - Frontsheet'!AP214),'Trust - Frontsheet'!AP214&gt;1),"Non-Registered Nurses/Midwives Avg Night Fill rate &gt;100%",""))</f>
        <v/>
      </c>
      <c r="K213" s="69" t="str">
        <f ca="1">IF(A213="","",IF(AND(ISNUMBER('Trust - Frontsheet'!AQ214),'Trust - Frontsheet'!AQ214&gt;1),"Registered Nursing Associates Avg Night Fill rate 100%",""))</f>
        <v/>
      </c>
      <c r="L213" s="69" t="str">
        <f ca="1">IF(A213="","",IF(AND(ISNUMBER('Trust - Frontsheet'!AR214),'Trust - Frontsheet'!AR214&gt;1),"Non-Registered Nursing Associates Avg Night Fill rate &gt; 100%",""))</f>
        <v/>
      </c>
      <c r="M213" s="69" t="str">
        <f ca="1">IF(A213="","",IF(AND(ISNUMBER('Trust - Frontsheet'!AS214),'Trust - Frontsheet'!AS214&gt;1),"Registered Allied Health Professionals Avg Fill rate &gt; 100%",""))</f>
        <v/>
      </c>
      <c r="N213" s="69" t="str">
        <f ca="1">IF(A213="","",IF(AND(ISNUMBER('Trust - Frontsheet'!AT214),'Trust - Frontsheet'!AT214&gt;1),"Non-Registered Allied Health Professionals Avg Fill rate &gt; 100%",""))</f>
        <v/>
      </c>
      <c r="O213" s="69"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9"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9"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9"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9"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J6780"/>
  <sheetViews>
    <sheetView topLeftCell="B1" workbookViewId="0">
      <selection activeCell="B1" sqref="B1"/>
    </sheetView>
  </sheetViews>
  <sheetFormatPr defaultRowHeight="15" x14ac:dyDescent="0.2"/>
  <cols>
    <col min="1" max="1" width="67.33203125" hidden="1" customWidth="1"/>
    <col min="2" max="2" width="6.88671875" bestFit="1" customWidth="1"/>
    <col min="3" max="3" width="80.5546875" bestFit="1" customWidth="1"/>
    <col min="4" max="4" width="8.44140625"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28569ECD-0069-43DD-BF09-2EA19FFA2AC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P5075"/>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 min="14" max="14" width="18.664062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4067</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1" t="s">
        <v>51</v>
      </c>
      <c r="E5" s="61" t="s">
        <v>52</v>
      </c>
      <c r="G5" t="str">
        <f t="shared" si="0"/>
        <v>NHMALDEBURGH COMMUNITY HOSPITAL</v>
      </c>
      <c r="H5" t="str">
        <f t="shared" si="1"/>
        <v>NHM</v>
      </c>
      <c r="I5" t="s">
        <v>471</v>
      </c>
      <c r="J5" t="s">
        <v>470</v>
      </c>
      <c r="K5">
        <f>SUM(COUNTIF(SiteOrgCodes,OrgCodeSelection)+$K$3-1)</f>
        <v>4111</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1" t="s">
        <v>55</v>
      </c>
      <c r="E7" s="61"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$I4067:$I4111</v>
      </c>
      <c r="N11" t="s">
        <v>15953</v>
      </c>
      <c r="O11" t="s">
        <v>15954</v>
      </c>
      <c r="P11">
        <v>13</v>
      </c>
    </row>
    <row r="12" spans="1:16" x14ac:dyDescent="0.2">
      <c r="A12" t="s">
        <v>16053</v>
      </c>
      <c r="D12" s="61" t="s">
        <v>63</v>
      </c>
      <c r="E12" s="61" t="s">
        <v>64</v>
      </c>
      <c r="G12" t="str">
        <f t="shared" si="0"/>
        <v>NLXDEVIZES COMMUNITY HOSPITAL</v>
      </c>
      <c r="H12" t="str">
        <f t="shared" si="1"/>
        <v>NLX</v>
      </c>
      <c r="I12" t="s">
        <v>485</v>
      </c>
      <c r="J12" t="s">
        <v>484</v>
      </c>
      <c r="N12" t="s">
        <v>15955</v>
      </c>
      <c r="O12" t="s">
        <v>15956</v>
      </c>
      <c r="P12">
        <v>14</v>
      </c>
    </row>
    <row r="13" spans="1:16" x14ac:dyDescent="0.2">
      <c r="A13" t="s">
        <v>16054</v>
      </c>
      <c r="D13" s="61" t="s">
        <v>65</v>
      </c>
      <c r="E13" s="61" t="s">
        <v>66</v>
      </c>
      <c r="G13" t="str">
        <f t="shared" si="0"/>
        <v>NLXGREYSTONES</v>
      </c>
      <c r="H13" t="str">
        <f t="shared" si="1"/>
        <v>NLX</v>
      </c>
      <c r="I13" t="s">
        <v>487</v>
      </c>
      <c r="J13" t="s">
        <v>486</v>
      </c>
      <c r="N13" t="s">
        <v>15957</v>
      </c>
      <c r="O13" t="s">
        <v>15958</v>
      </c>
      <c r="P13">
        <v>15</v>
      </c>
    </row>
    <row r="14" spans="1:16" x14ac:dyDescent="0.2">
      <c r="A14" t="s">
        <v>16055</v>
      </c>
      <c r="D14" s="61" t="s">
        <v>67</v>
      </c>
      <c r="E14" s="61" t="s">
        <v>68</v>
      </c>
      <c r="G14" t="str">
        <f t="shared" si="0"/>
        <v>NLXHANHAM HEALTH</v>
      </c>
      <c r="H14" t="str">
        <f t="shared" si="1"/>
        <v>NLX</v>
      </c>
      <c r="I14" t="s">
        <v>489</v>
      </c>
      <c r="J14" t="s">
        <v>488</v>
      </c>
      <c r="N14" t="s">
        <v>15959</v>
      </c>
      <c r="O14" t="s">
        <v>15960</v>
      </c>
      <c r="P14">
        <v>16</v>
      </c>
    </row>
    <row r="15" spans="1:16" x14ac:dyDescent="0.2">
      <c r="A15" t="s">
        <v>16056</v>
      </c>
      <c r="D15" s="61" t="s">
        <v>69</v>
      </c>
      <c r="E15" s="61" t="s">
        <v>70</v>
      </c>
      <c r="G15" t="str">
        <f t="shared" si="0"/>
        <v>NLXHOMELINK &amp; COMMUNITY OPTIONS</v>
      </c>
      <c r="H15" t="str">
        <f t="shared" si="1"/>
        <v>NLX</v>
      </c>
      <c r="I15" t="s">
        <v>491</v>
      </c>
      <c r="J15" t="s">
        <v>490</v>
      </c>
      <c r="N15" t="s">
        <v>15961</v>
      </c>
      <c r="O15" t="s">
        <v>15962</v>
      </c>
      <c r="P15">
        <v>17</v>
      </c>
    </row>
    <row r="16" spans="1:16" x14ac:dyDescent="0.2">
      <c r="A16" t="s">
        <v>16057</v>
      </c>
      <c r="D16" s="61" t="s">
        <v>71</v>
      </c>
      <c r="E16" s="61"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1" t="s">
        <v>77</v>
      </c>
      <c r="E19" s="61"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1" t="s">
        <v>81</v>
      </c>
      <c r="E21" s="61"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1" t="s">
        <v>91</v>
      </c>
      <c r="E26" s="61" t="s">
        <v>92</v>
      </c>
      <c r="G26" t="str">
        <f t="shared" si="0"/>
        <v>NQ1CORNERSTONE</v>
      </c>
      <c r="H26" t="str">
        <f t="shared" si="1"/>
        <v>NQ1</v>
      </c>
      <c r="I26" t="s">
        <v>513</v>
      </c>
      <c r="J26" t="s">
        <v>512</v>
      </c>
      <c r="N26" t="s">
        <v>15983</v>
      </c>
      <c r="O26" t="s">
        <v>15984</v>
      </c>
      <c r="P26">
        <v>28</v>
      </c>
    </row>
    <row r="27" spans="1:16" x14ac:dyDescent="0.2">
      <c r="A27" t="s">
        <v>16068</v>
      </c>
      <c r="D27" s="61" t="s">
        <v>93</v>
      </c>
      <c r="E27" s="61"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1" t="s">
        <v>97</v>
      </c>
      <c r="E29" s="61" t="s">
        <v>98</v>
      </c>
      <c r="G29" t="str">
        <f t="shared" si="0"/>
        <v>NVCBLAKELANDS HOSPITAL</v>
      </c>
      <c r="H29" t="str">
        <f t="shared" si="1"/>
        <v>NVC</v>
      </c>
      <c r="I29" t="s">
        <v>519</v>
      </c>
      <c r="J29" t="s">
        <v>518</v>
      </c>
      <c r="N29" t="s">
        <v>15989</v>
      </c>
      <c r="O29" t="s">
        <v>15990</v>
      </c>
      <c r="P29">
        <v>31</v>
      </c>
    </row>
    <row r="30" spans="1:16" x14ac:dyDescent="0.2">
      <c r="A30" t="s">
        <v>16071</v>
      </c>
      <c r="D30" s="61" t="s">
        <v>99</v>
      </c>
      <c r="E30" s="61"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1" t="s">
        <v>103</v>
      </c>
      <c r="E32" s="61"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1" t="s">
        <v>115</v>
      </c>
      <c r="E38" s="61"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1" t="s">
        <v>119</v>
      </c>
      <c r="E40" s="61"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1" t="s">
        <v>123</v>
      </c>
      <c r="E42" s="61" t="s">
        <v>124</v>
      </c>
      <c r="G42" t="str">
        <f t="shared" si="0"/>
        <v>NVCNOTTINGHAM WOODTHORPE HOSPITAL</v>
      </c>
      <c r="H42" t="str">
        <f t="shared" si="1"/>
        <v>NVC</v>
      </c>
      <c r="I42" t="s">
        <v>545</v>
      </c>
      <c r="J42" t="s">
        <v>544</v>
      </c>
      <c r="N42" t="s">
        <v>16015</v>
      </c>
      <c r="O42" t="s">
        <v>16016</v>
      </c>
      <c r="P42">
        <v>44</v>
      </c>
    </row>
    <row r="43" spans="1:16" x14ac:dyDescent="0.2">
      <c r="A43" t="s">
        <v>16084</v>
      </c>
      <c r="D43" s="61" t="s">
        <v>125</v>
      </c>
      <c r="E43" s="61" t="s">
        <v>126</v>
      </c>
      <c r="G43" t="str">
        <f t="shared" si="0"/>
        <v>NVCOAKLANDS HOSPITAL</v>
      </c>
      <c r="H43" t="str">
        <f t="shared" si="1"/>
        <v>NVC</v>
      </c>
      <c r="I43" t="s">
        <v>547</v>
      </c>
      <c r="J43" t="s">
        <v>546</v>
      </c>
      <c r="N43" t="s">
        <v>16017</v>
      </c>
      <c r="O43" t="s">
        <v>16018</v>
      </c>
      <c r="P43">
        <v>45</v>
      </c>
    </row>
    <row r="44" spans="1:16" x14ac:dyDescent="0.2">
      <c r="A44" t="s">
        <v>16085</v>
      </c>
      <c r="D44" s="61" t="s">
        <v>127</v>
      </c>
      <c r="E44" s="61"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1"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1" t="s">
        <v>161</v>
      </c>
      <c r="E61" s="61"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1" t="s">
        <v>169</v>
      </c>
      <c r="E65" s="61"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1" t="s">
        <v>177</v>
      </c>
      <c r="E69" s="61" t="s">
        <v>178</v>
      </c>
      <c r="G69" t="str">
        <f t="shared" si="2"/>
        <v>R0BSUNDERLAND EYE INFIRMARY</v>
      </c>
      <c r="H69" t="str">
        <f t="shared" si="3"/>
        <v>R0B</v>
      </c>
      <c r="I69" t="s">
        <v>597</v>
      </c>
      <c r="J69" t="s">
        <v>596</v>
      </c>
    </row>
    <row r="70" spans="1:10" x14ac:dyDescent="0.2">
      <c r="A70" t="s">
        <v>16111</v>
      </c>
      <c r="D70" s="61" t="s">
        <v>179</v>
      </c>
      <c r="E70" s="61"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1" t="s">
        <v>183</v>
      </c>
      <c r="E72" s="61"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1" t="s">
        <v>187</v>
      </c>
      <c r="E74" s="61"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1" t="s">
        <v>195</v>
      </c>
      <c r="E78" s="61" t="s">
        <v>196</v>
      </c>
      <c r="G78" t="str">
        <f t="shared" si="2"/>
        <v>R1ACOMM HOSP WARDS (EVESHAM)</v>
      </c>
      <c r="H78" t="str">
        <f t="shared" si="3"/>
        <v>R1A</v>
      </c>
      <c r="I78" t="s">
        <v>615</v>
      </c>
      <c r="J78" t="s">
        <v>614</v>
      </c>
    </row>
    <row r="79" spans="1:10" x14ac:dyDescent="0.2">
      <c r="A79" t="s">
        <v>16120</v>
      </c>
      <c r="D79" s="61" t="s">
        <v>197</v>
      </c>
      <c r="E79" s="61"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1" t="s">
        <v>205</v>
      </c>
      <c r="E83" s="61"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1" t="s">
        <v>209</v>
      </c>
      <c r="E85" s="61" t="s">
        <v>210</v>
      </c>
      <c r="G85" t="str">
        <f t="shared" si="2"/>
        <v>R1ACOMMUNITY INREACH EVESHAM</v>
      </c>
      <c r="H85" t="str">
        <f t="shared" si="3"/>
        <v>R1A</v>
      </c>
      <c r="I85" t="s">
        <v>629</v>
      </c>
      <c r="J85" t="s">
        <v>628</v>
      </c>
    </row>
    <row r="86" spans="1:10" x14ac:dyDescent="0.2">
      <c r="A86" t="s">
        <v>16127</v>
      </c>
      <c r="D86" s="61" t="s">
        <v>211</v>
      </c>
      <c r="E86" s="61"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1" t="s">
        <v>221</v>
      </c>
      <c r="E91" s="61"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1" t="s">
        <v>238</v>
      </c>
      <c r="E99" s="61"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1" t="s">
        <v>246</v>
      </c>
      <c r="E104" s="61"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1" t="s">
        <v>254</v>
      </c>
      <c r="E108" s="61" t="s">
        <v>255</v>
      </c>
      <c r="G108" t="str">
        <f t="shared" si="2"/>
        <v>R1AKEMPSEY PARISH HALL</v>
      </c>
      <c r="H108" t="str">
        <f t="shared" si="3"/>
        <v>R1A</v>
      </c>
      <c r="I108" t="s">
        <v>675</v>
      </c>
      <c r="J108" t="s">
        <v>674</v>
      </c>
    </row>
    <row r="109" spans="1:10" x14ac:dyDescent="0.2">
      <c r="A109" t="s">
        <v>16150</v>
      </c>
      <c r="D109" s="61" t="s">
        <v>256</v>
      </c>
      <c r="E109" s="61"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1" t="s">
        <v>260</v>
      </c>
      <c r="E111" s="61" t="s">
        <v>261</v>
      </c>
      <c r="G111" t="str">
        <f t="shared" si="2"/>
        <v>R1ALUDLOW ROAD</v>
      </c>
      <c r="H111" t="str">
        <f t="shared" si="3"/>
        <v>R1A</v>
      </c>
      <c r="I111" t="s">
        <v>681</v>
      </c>
      <c r="J111" t="s">
        <v>680</v>
      </c>
    </row>
    <row r="112" spans="1:10" x14ac:dyDescent="0.2">
      <c r="A112" t="s">
        <v>16153</v>
      </c>
      <c r="D112" s="61" t="s">
        <v>262</v>
      </c>
      <c r="E112" s="61"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1"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1" t="s">
        <v>272</v>
      </c>
      <c r="E117" s="61"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1" t="s">
        <v>276</v>
      </c>
      <c r="E119" s="61"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1" t="s">
        <v>286</v>
      </c>
      <c r="E124" s="61" t="s">
        <v>287</v>
      </c>
      <c r="G124" t="str">
        <f t="shared" si="2"/>
        <v>R1APALLIATIVE CARE (SW)</v>
      </c>
      <c r="H124" t="str">
        <f t="shared" si="3"/>
        <v>R1A</v>
      </c>
      <c r="I124" t="s">
        <v>707</v>
      </c>
      <c r="J124" t="s">
        <v>706</v>
      </c>
    </row>
    <row r="125" spans="1:10" x14ac:dyDescent="0.2">
      <c r="A125" t="s">
        <v>16166</v>
      </c>
      <c r="D125" s="61" t="s">
        <v>288</v>
      </c>
      <c r="E125" s="61"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2"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1" t="s">
        <v>296</v>
      </c>
      <c r="E129" s="61"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1" t="s">
        <v>306</v>
      </c>
      <c r="E134" s="61"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1" t="s">
        <v>334</v>
      </c>
      <c r="E148" s="61"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1" t="s">
        <v>342</v>
      </c>
      <c r="E152" s="10" t="s">
        <v>343</v>
      </c>
      <c r="G152" t="str">
        <f t="shared" si="4"/>
        <v>R1ATOUCHSTONE UNIT</v>
      </c>
      <c r="H152" t="str">
        <f t="shared" si="5"/>
        <v>R1A</v>
      </c>
      <c r="I152" t="s">
        <v>763</v>
      </c>
      <c r="J152" t="s">
        <v>762</v>
      </c>
    </row>
    <row r="153" spans="1:10" x14ac:dyDescent="0.2">
      <c r="A153" t="s">
        <v>16194</v>
      </c>
      <c r="D153" s="61" t="s">
        <v>344</v>
      </c>
      <c r="E153" s="61" t="s">
        <v>345</v>
      </c>
      <c r="G153" t="str">
        <f t="shared" si="4"/>
        <v>R1AWALKWOOD MIDDLE AUTISM BASE</v>
      </c>
      <c r="H153" t="str">
        <f t="shared" si="5"/>
        <v>R1A</v>
      </c>
      <c r="I153" t="s">
        <v>765</v>
      </c>
      <c r="J153" t="s">
        <v>764</v>
      </c>
    </row>
    <row r="154" spans="1:10" x14ac:dyDescent="0.2">
      <c r="A154" t="s">
        <v>16195</v>
      </c>
      <c r="D154" s="61" t="s">
        <v>346</v>
      </c>
      <c r="E154" s="61" t="s">
        <v>16309</v>
      </c>
      <c r="G154" t="str">
        <f t="shared" si="4"/>
        <v>R1AWALSGRAVE HOSPITAL</v>
      </c>
      <c r="H154" t="str">
        <f t="shared" si="5"/>
        <v>R1A</v>
      </c>
      <c r="I154" t="s">
        <v>767</v>
      </c>
      <c r="J154" t="s">
        <v>766</v>
      </c>
    </row>
    <row r="155" spans="1:10" x14ac:dyDescent="0.2">
      <c r="A155" t="s">
        <v>16196</v>
      </c>
      <c r="D155" s="61" t="s">
        <v>347</v>
      </c>
      <c r="E155" s="61"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1"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1" t="s">
        <v>357</v>
      </c>
      <c r="E160" s="61" t="s">
        <v>358</v>
      </c>
      <c r="G160" t="str">
        <f t="shared" si="4"/>
        <v>R1AWILDMOOR MILL FARM</v>
      </c>
      <c r="H160" t="str">
        <f t="shared" si="5"/>
        <v>R1A</v>
      </c>
      <c r="I160" t="s">
        <v>779</v>
      </c>
      <c r="J160" t="s">
        <v>778</v>
      </c>
    </row>
    <row r="161" spans="1:10" x14ac:dyDescent="0.2">
      <c r="A161" t="s">
        <v>16202</v>
      </c>
      <c r="D161" s="61" t="s">
        <v>359</v>
      </c>
      <c r="E161" s="61" t="s">
        <v>360</v>
      </c>
      <c r="G161" t="str">
        <f t="shared" si="4"/>
        <v>R1AWISHMOOR REST HOME</v>
      </c>
      <c r="H161" t="str">
        <f t="shared" si="5"/>
        <v>R1A</v>
      </c>
      <c r="I161" t="s">
        <v>781</v>
      </c>
      <c r="J161" t="s">
        <v>780</v>
      </c>
    </row>
    <row r="162" spans="1:10" x14ac:dyDescent="0.2">
      <c r="A162" t="s">
        <v>16203</v>
      </c>
      <c r="D162" s="61" t="s">
        <v>362</v>
      </c>
      <c r="E162" s="61"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1" t="s">
        <v>372</v>
      </c>
      <c r="E167" s="61"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1" t="s">
        <v>376</v>
      </c>
      <c r="E169" s="61" t="s">
        <v>377</v>
      </c>
      <c r="G169" t="str">
        <f t="shared" si="4"/>
        <v>R1AWULSTAN UNIT REHABILITATION</v>
      </c>
      <c r="H169" t="str">
        <f t="shared" si="5"/>
        <v>R1A</v>
      </c>
      <c r="I169" t="s">
        <v>797</v>
      </c>
      <c r="J169" t="s">
        <v>796</v>
      </c>
    </row>
    <row r="170" spans="1:10" x14ac:dyDescent="0.2">
      <c r="A170" t="s">
        <v>16211</v>
      </c>
      <c r="D170" s="61" t="s">
        <v>378</v>
      </c>
      <c r="E170" s="61"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1" t="s">
        <v>382</v>
      </c>
      <c r="E172" s="61"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1"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1" t="s">
        <v>441</v>
      </c>
      <c r="E202" s="61"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1"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xr:uid="{7BA60E35-0E3F-4830-B56B-D057C3089D0C}">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8155</v>
      </c>
      <c r="B2" t="s">
        <v>801</v>
      </c>
      <c r="C2" t="s">
        <v>11102</v>
      </c>
      <c r="D2" t="s">
        <v>16225</v>
      </c>
      <c r="F2">
        <v>895.5</v>
      </c>
      <c r="G2">
        <v>671.25</v>
      </c>
      <c r="H2">
        <v>897</v>
      </c>
      <c r="I2">
        <v>772.01</v>
      </c>
      <c r="J2">
        <v>-99</v>
      </c>
      <c r="K2">
        <v>-99</v>
      </c>
      <c r="L2">
        <v>-99</v>
      </c>
      <c r="M2">
        <v>-99</v>
      </c>
      <c r="N2">
        <v>315</v>
      </c>
      <c r="O2">
        <v>320.57</v>
      </c>
      <c r="P2">
        <v>315</v>
      </c>
      <c r="Q2">
        <v>307.42</v>
      </c>
      <c r="R2">
        <v>-99</v>
      </c>
      <c r="S2">
        <v>-99</v>
      </c>
      <c r="T2">
        <v>-99</v>
      </c>
      <c r="U2">
        <v>-99</v>
      </c>
      <c r="V2">
        <v>0</v>
      </c>
      <c r="W2">
        <v>0</v>
      </c>
      <c r="X2">
        <v>0</v>
      </c>
      <c r="Y2">
        <v>240.14</v>
      </c>
      <c r="Z2">
        <v>0.74958123953098832</v>
      </c>
      <c r="AA2">
        <v>0.86065774804905237</v>
      </c>
      <c r="AB2">
        <v>-99</v>
      </c>
      <c r="AC2">
        <v>-99</v>
      </c>
      <c r="AD2">
        <v>1.0176825396825397</v>
      </c>
      <c r="AE2">
        <v>0.97593650793650799</v>
      </c>
      <c r="AF2">
        <v>-99</v>
      </c>
      <c r="AG2">
        <v>-99</v>
      </c>
      <c r="AH2">
        <v>-99</v>
      </c>
      <c r="AI2">
        <v>-99</v>
      </c>
      <c r="AJ2">
        <v>105</v>
      </c>
      <c r="AK2">
        <v>9.445904761904762</v>
      </c>
      <c r="AL2">
        <v>10.280285714285714</v>
      </c>
      <c r="AM2">
        <v>0</v>
      </c>
      <c r="AN2">
        <v>0</v>
      </c>
      <c r="AO2">
        <v>0</v>
      </c>
      <c r="AP2">
        <v>2.2870476190476188</v>
      </c>
      <c r="AQ2">
        <v>22.013238095238094</v>
      </c>
      <c r="AR2" t="str">
        <f>IF(A2="","",(IF(ISBLANK('Trust - Frontsheet'!$F$9),"",'Trust - Frontsheet'!$F$9)))</f>
        <v xml:space="preserve">https://www.derbyshirehealthcareft.nhs.uk/about-us/our-performance/safe-staffing	</v>
      </c>
    </row>
    <row r="3" spans="1:44" x14ac:dyDescent="0.2">
      <c r="A3" t="s">
        <v>8155</v>
      </c>
      <c r="B3" t="s">
        <v>801</v>
      </c>
      <c r="C3" t="s">
        <v>11103</v>
      </c>
      <c r="D3" t="s">
        <v>16129</v>
      </c>
      <c r="F3">
        <v>910.93</v>
      </c>
      <c r="G3">
        <v>950</v>
      </c>
      <c r="H3">
        <v>1675.5</v>
      </c>
      <c r="I3">
        <v>1308.42</v>
      </c>
      <c r="J3">
        <v>-99</v>
      </c>
      <c r="K3">
        <v>-99</v>
      </c>
      <c r="L3">
        <v>-99</v>
      </c>
      <c r="M3">
        <v>-99</v>
      </c>
      <c r="N3">
        <v>637.5</v>
      </c>
      <c r="O3">
        <v>396</v>
      </c>
      <c r="P3">
        <v>315</v>
      </c>
      <c r="Q3">
        <v>757.5</v>
      </c>
      <c r="R3">
        <v>-99</v>
      </c>
      <c r="S3">
        <v>-99</v>
      </c>
      <c r="T3">
        <v>-99</v>
      </c>
      <c r="U3">
        <v>-99</v>
      </c>
      <c r="V3">
        <v>0</v>
      </c>
      <c r="W3">
        <v>0</v>
      </c>
      <c r="X3">
        <v>0</v>
      </c>
      <c r="Y3">
        <v>0</v>
      </c>
      <c r="Z3">
        <v>1.0428902330585226</v>
      </c>
      <c r="AA3">
        <v>0.78091316025067148</v>
      </c>
      <c r="AB3">
        <v>-99</v>
      </c>
      <c r="AC3">
        <v>-99</v>
      </c>
      <c r="AD3">
        <v>0.62117647058823533</v>
      </c>
      <c r="AE3">
        <v>2.4047619047619047</v>
      </c>
      <c r="AF3">
        <v>-99</v>
      </c>
      <c r="AG3">
        <v>-99</v>
      </c>
      <c r="AH3">
        <v>-99</v>
      </c>
      <c r="AI3">
        <v>-99</v>
      </c>
      <c r="AJ3">
        <v>716</v>
      </c>
      <c r="AK3">
        <v>1.8798882681564246</v>
      </c>
      <c r="AL3">
        <v>2.8853631284916204</v>
      </c>
      <c r="AM3">
        <v>0</v>
      </c>
      <c r="AN3">
        <v>0</v>
      </c>
      <c r="AO3">
        <v>0</v>
      </c>
      <c r="AP3">
        <v>0</v>
      </c>
      <c r="AQ3">
        <v>4.7652513966480452</v>
      </c>
      <c r="AR3" t="str">
        <f>IF(A3="","",(IF(ISBLANK('Trust - Frontsheet'!$F$9),"",'Trust - Frontsheet'!$F$9)))</f>
        <v xml:space="preserve">https://www.derbyshirehealthcareft.nhs.uk/about-us/our-performance/safe-staffing	</v>
      </c>
    </row>
    <row r="4" spans="1:44" x14ac:dyDescent="0.2">
      <c r="A4" t="s">
        <v>8205</v>
      </c>
      <c r="B4" t="s">
        <v>8206</v>
      </c>
      <c r="C4" t="s">
        <v>11109</v>
      </c>
      <c r="D4" t="s">
        <v>16225</v>
      </c>
      <c r="F4">
        <v>1278.5999999999999</v>
      </c>
      <c r="G4">
        <v>1240.75</v>
      </c>
      <c r="H4">
        <v>1330.5</v>
      </c>
      <c r="I4">
        <v>1802.75</v>
      </c>
      <c r="J4">
        <v>-99</v>
      </c>
      <c r="K4">
        <v>-99</v>
      </c>
      <c r="L4">
        <v>-99</v>
      </c>
      <c r="M4">
        <v>-99</v>
      </c>
      <c r="N4">
        <v>630</v>
      </c>
      <c r="O4">
        <v>388.5</v>
      </c>
      <c r="P4">
        <v>630</v>
      </c>
      <c r="Q4">
        <v>1523.5</v>
      </c>
      <c r="R4">
        <v>-99</v>
      </c>
      <c r="S4">
        <v>-99</v>
      </c>
      <c r="T4">
        <v>-99</v>
      </c>
      <c r="U4">
        <v>-99</v>
      </c>
      <c r="V4">
        <v>178</v>
      </c>
      <c r="W4">
        <v>137.75</v>
      </c>
      <c r="X4">
        <v>450</v>
      </c>
      <c r="Y4">
        <v>82.5</v>
      </c>
      <c r="Z4">
        <v>0.97039730955732839</v>
      </c>
      <c r="AA4">
        <v>1.3549417512213453</v>
      </c>
      <c r="AB4">
        <v>-99</v>
      </c>
      <c r="AC4">
        <v>-99</v>
      </c>
      <c r="AD4">
        <v>0.6166666666666667</v>
      </c>
      <c r="AE4">
        <v>2.4182539682539681</v>
      </c>
      <c r="AF4">
        <v>-99</v>
      </c>
      <c r="AG4">
        <v>-99</v>
      </c>
      <c r="AH4">
        <v>0.773876404494382</v>
      </c>
      <c r="AI4">
        <v>0.18333333333333332</v>
      </c>
      <c r="AJ4">
        <v>239</v>
      </c>
      <c r="AK4">
        <v>6.8169456066945608</v>
      </c>
      <c r="AL4">
        <v>13.917364016736402</v>
      </c>
      <c r="AM4">
        <v>0</v>
      </c>
      <c r="AN4">
        <v>0</v>
      </c>
      <c r="AO4">
        <v>0.57635983263598323</v>
      </c>
      <c r="AP4">
        <v>0.34518828451882844</v>
      </c>
      <c r="AQ4">
        <v>21.655857740585773</v>
      </c>
      <c r="AR4" t="str">
        <f>IF(A4="","",(IF(ISBLANK('Trust - Frontsheet'!$F$9),"",'Trust - Frontsheet'!$F$9)))</f>
        <v xml:space="preserve">https://www.derbyshirehealthcareft.nhs.uk/about-us/our-performance/safe-staffing	</v>
      </c>
    </row>
    <row r="5" spans="1:44" x14ac:dyDescent="0.2">
      <c r="A5" t="s">
        <v>8195</v>
      </c>
      <c r="B5" t="s">
        <v>8196</v>
      </c>
      <c r="C5" t="s">
        <v>11107</v>
      </c>
      <c r="D5" t="s">
        <v>16225</v>
      </c>
      <c r="F5">
        <v>1358.25</v>
      </c>
      <c r="G5">
        <v>1379.89</v>
      </c>
      <c r="H5">
        <v>1370.25</v>
      </c>
      <c r="I5">
        <v>1846.37</v>
      </c>
      <c r="J5">
        <v>-99</v>
      </c>
      <c r="K5">
        <v>-99</v>
      </c>
      <c r="L5">
        <v>-99</v>
      </c>
      <c r="M5">
        <v>-99</v>
      </c>
      <c r="N5">
        <v>555</v>
      </c>
      <c r="O5">
        <v>350.75</v>
      </c>
      <c r="P5">
        <v>555</v>
      </c>
      <c r="Q5">
        <v>1046.3399999999999</v>
      </c>
      <c r="R5">
        <v>-99</v>
      </c>
      <c r="S5">
        <v>-99</v>
      </c>
      <c r="T5">
        <v>-99</v>
      </c>
      <c r="U5">
        <v>-99</v>
      </c>
      <c r="V5">
        <v>458.25</v>
      </c>
      <c r="W5">
        <v>62.75</v>
      </c>
      <c r="X5">
        <v>0</v>
      </c>
      <c r="Y5">
        <v>0</v>
      </c>
      <c r="Z5">
        <v>1.0159322657831769</v>
      </c>
      <c r="AA5">
        <v>1.347469439883233</v>
      </c>
      <c r="AB5">
        <v>-99</v>
      </c>
      <c r="AC5">
        <v>-99</v>
      </c>
      <c r="AD5">
        <v>0.63198198198198197</v>
      </c>
      <c r="AE5">
        <v>1.8852972972972972</v>
      </c>
      <c r="AF5">
        <v>-99</v>
      </c>
      <c r="AG5">
        <v>-99</v>
      </c>
      <c r="AH5">
        <v>0.13693398799781778</v>
      </c>
      <c r="AI5">
        <v>-99</v>
      </c>
      <c r="AJ5">
        <v>485</v>
      </c>
      <c r="AK5">
        <v>3.5683298969072168</v>
      </c>
      <c r="AL5">
        <v>5.9643505154639174</v>
      </c>
      <c r="AM5">
        <v>0</v>
      </c>
      <c r="AN5">
        <v>0</v>
      </c>
      <c r="AO5">
        <v>0.12938144329896908</v>
      </c>
      <c r="AP5">
        <v>0</v>
      </c>
      <c r="AQ5">
        <v>9.6620618556701032</v>
      </c>
      <c r="AR5" t="str">
        <f>IF(A5="","",(IF(ISBLANK('Trust - Frontsheet'!$F$9),"",'Trust - Frontsheet'!$F$9)))</f>
        <v xml:space="preserve">https://www.derbyshirehealthcareft.nhs.uk/about-us/our-performance/safe-staffing	</v>
      </c>
    </row>
    <row r="6" spans="1:44" x14ac:dyDescent="0.2">
      <c r="A6" t="s">
        <v>8201</v>
      </c>
      <c r="B6" t="s">
        <v>8202</v>
      </c>
      <c r="C6" t="s">
        <v>11108</v>
      </c>
      <c r="D6" t="s">
        <v>16225</v>
      </c>
      <c r="E6" t="s">
        <v>16237</v>
      </c>
      <c r="F6">
        <v>1524.75</v>
      </c>
      <c r="G6">
        <v>1056.0999999999999</v>
      </c>
      <c r="H6">
        <v>1367.1</v>
      </c>
      <c r="I6">
        <v>1114.02</v>
      </c>
      <c r="J6">
        <v>-99</v>
      </c>
      <c r="K6">
        <v>-99</v>
      </c>
      <c r="L6">
        <v>-99</v>
      </c>
      <c r="M6">
        <v>-99</v>
      </c>
      <c r="N6">
        <v>555</v>
      </c>
      <c r="O6">
        <v>259.41000000000003</v>
      </c>
      <c r="P6">
        <v>555</v>
      </c>
      <c r="Q6">
        <v>985.14</v>
      </c>
      <c r="R6">
        <v>-99</v>
      </c>
      <c r="S6">
        <v>-99</v>
      </c>
      <c r="T6">
        <v>-99</v>
      </c>
      <c r="U6">
        <v>-99</v>
      </c>
      <c r="V6">
        <v>450.25</v>
      </c>
      <c r="W6">
        <v>215.85</v>
      </c>
      <c r="X6">
        <v>0</v>
      </c>
      <c r="Y6">
        <v>0</v>
      </c>
      <c r="Z6">
        <v>0.69263813739957369</v>
      </c>
      <c r="AA6">
        <v>0.8148782093482555</v>
      </c>
      <c r="AB6">
        <v>-99</v>
      </c>
      <c r="AC6">
        <v>-99</v>
      </c>
      <c r="AD6">
        <v>0.46740540540540543</v>
      </c>
      <c r="AE6">
        <v>1.775027027027027</v>
      </c>
      <c r="AF6">
        <v>-99</v>
      </c>
      <c r="AG6">
        <v>-99</v>
      </c>
      <c r="AH6">
        <v>0.47940033314825098</v>
      </c>
      <c r="AI6">
        <v>-99</v>
      </c>
      <c r="AJ6">
        <v>447</v>
      </c>
      <c r="AK6">
        <v>2.9429753914988814</v>
      </c>
      <c r="AL6">
        <v>4.696107382550335</v>
      </c>
      <c r="AM6">
        <v>0</v>
      </c>
      <c r="AN6">
        <v>0</v>
      </c>
      <c r="AO6">
        <v>0.48288590604026843</v>
      </c>
      <c r="AP6">
        <v>0</v>
      </c>
      <c r="AQ6">
        <v>8.1219686800894841</v>
      </c>
      <c r="AR6" t="str">
        <f>IF(A6="","",(IF(ISBLANK('Trust - Frontsheet'!$F$9),"",'Trust - Frontsheet'!$F$9)))</f>
        <v xml:space="preserve">https://www.derbyshirehealthcareft.nhs.uk/about-us/our-performance/safe-staffing	</v>
      </c>
    </row>
    <row r="7" spans="1:44" x14ac:dyDescent="0.2">
      <c r="A7" t="s">
        <v>8211</v>
      </c>
      <c r="B7" t="s">
        <v>8212</v>
      </c>
      <c r="C7" t="s">
        <v>11110</v>
      </c>
      <c r="D7" t="s">
        <v>16225</v>
      </c>
      <c r="F7">
        <v>1523</v>
      </c>
      <c r="G7">
        <v>1241.3800000000001</v>
      </c>
      <c r="H7">
        <v>1372.5</v>
      </c>
      <c r="I7">
        <v>1711.16</v>
      </c>
      <c r="J7">
        <v>-99</v>
      </c>
      <c r="K7">
        <v>-99</v>
      </c>
      <c r="L7">
        <v>-99</v>
      </c>
      <c r="M7">
        <v>-99</v>
      </c>
      <c r="N7">
        <v>563.58000000000004</v>
      </c>
      <c r="O7">
        <v>464.84</v>
      </c>
      <c r="P7">
        <v>563.58000000000004</v>
      </c>
      <c r="Q7">
        <v>1103.49</v>
      </c>
      <c r="R7">
        <v>-99</v>
      </c>
      <c r="S7">
        <v>-99</v>
      </c>
      <c r="T7">
        <v>-99</v>
      </c>
      <c r="U7">
        <v>-99</v>
      </c>
      <c r="V7">
        <v>915</v>
      </c>
      <c r="W7">
        <v>159.5</v>
      </c>
      <c r="X7">
        <v>0</v>
      </c>
      <c r="Y7">
        <v>0</v>
      </c>
      <c r="Z7">
        <v>0.81508864084044652</v>
      </c>
      <c r="AA7">
        <v>1.2467468123861567</v>
      </c>
      <c r="AB7">
        <v>-99</v>
      </c>
      <c r="AC7">
        <v>-99</v>
      </c>
      <c r="AD7">
        <v>0.82479860889314727</v>
      </c>
      <c r="AE7">
        <v>1.9580006387735547</v>
      </c>
      <c r="AF7">
        <v>-99</v>
      </c>
      <c r="AG7">
        <v>-99</v>
      </c>
      <c r="AH7">
        <v>0.17431693989071037</v>
      </c>
      <c r="AI7">
        <v>-99</v>
      </c>
      <c r="AJ7">
        <v>389</v>
      </c>
      <c r="AK7">
        <v>4.3861696658097689</v>
      </c>
      <c r="AL7">
        <v>7.23560411311054</v>
      </c>
      <c r="AM7">
        <v>0</v>
      </c>
      <c r="AN7">
        <v>0</v>
      </c>
      <c r="AO7">
        <v>0.41002570694087404</v>
      </c>
      <c r="AP7">
        <v>0</v>
      </c>
      <c r="AQ7">
        <v>12.031799485861182</v>
      </c>
      <c r="AR7" t="str">
        <f>IF(A7="","",(IF(ISBLANK('Trust - Frontsheet'!$F$9),"",'Trust - Frontsheet'!$F$9)))</f>
        <v xml:space="preserve">https://www.derbyshirehealthcareft.nhs.uk/about-us/our-performance/safe-staffing	</v>
      </c>
    </row>
    <row r="8" spans="1:44" x14ac:dyDescent="0.2">
      <c r="A8" t="s">
        <v>8187</v>
      </c>
      <c r="B8" t="s">
        <v>8188</v>
      </c>
      <c r="C8" t="s">
        <v>11106</v>
      </c>
      <c r="D8" t="s">
        <v>16231</v>
      </c>
      <c r="F8">
        <v>1856.67</v>
      </c>
      <c r="G8">
        <v>1829.16</v>
      </c>
      <c r="H8">
        <v>2239</v>
      </c>
      <c r="I8">
        <v>1972.49</v>
      </c>
      <c r="J8">
        <v>-99</v>
      </c>
      <c r="K8">
        <v>-99</v>
      </c>
      <c r="L8">
        <v>-99</v>
      </c>
      <c r="M8">
        <v>-99</v>
      </c>
      <c r="N8">
        <v>615</v>
      </c>
      <c r="O8">
        <v>615</v>
      </c>
      <c r="P8">
        <v>1230</v>
      </c>
      <c r="Q8">
        <v>1303.92</v>
      </c>
      <c r="R8">
        <v>-99</v>
      </c>
      <c r="S8">
        <v>-99</v>
      </c>
      <c r="T8">
        <v>-99</v>
      </c>
      <c r="U8">
        <v>-99</v>
      </c>
      <c r="V8">
        <v>0</v>
      </c>
      <c r="W8">
        <v>0</v>
      </c>
      <c r="X8">
        <v>225</v>
      </c>
      <c r="Y8">
        <v>52.5</v>
      </c>
      <c r="Z8">
        <v>0.98518315047908356</v>
      </c>
      <c r="AA8">
        <v>0.88096918267083524</v>
      </c>
      <c r="AB8">
        <v>-99</v>
      </c>
      <c r="AC8">
        <v>-99</v>
      </c>
      <c r="AD8">
        <v>1</v>
      </c>
      <c r="AE8">
        <v>1.0600975609756098</v>
      </c>
      <c r="AF8">
        <v>-99</v>
      </c>
      <c r="AG8">
        <v>-99</v>
      </c>
      <c r="AH8">
        <v>-99</v>
      </c>
      <c r="AI8">
        <v>0.23333333333333334</v>
      </c>
      <c r="AJ8">
        <v>432</v>
      </c>
      <c r="AK8">
        <v>5.6577777777777776</v>
      </c>
      <c r="AL8">
        <v>7.5842824074074073</v>
      </c>
      <c r="AM8">
        <v>0</v>
      </c>
      <c r="AN8">
        <v>0</v>
      </c>
      <c r="AO8">
        <v>0</v>
      </c>
      <c r="AP8">
        <v>0.12152777777777778</v>
      </c>
      <c r="AQ8">
        <v>13.363587962962962</v>
      </c>
      <c r="AR8" t="str">
        <f>IF(A8="","",(IF(ISBLANK('Trust - Frontsheet'!$F$9),"",'Trust - Frontsheet'!$F$9)))</f>
        <v xml:space="preserve">https://www.derbyshirehealthcareft.nhs.uk/about-us/our-performance/safe-staffing	</v>
      </c>
    </row>
    <row r="9" spans="1:44" x14ac:dyDescent="0.2">
      <c r="A9" t="s">
        <v>8155</v>
      </c>
      <c r="B9" t="s">
        <v>801</v>
      </c>
      <c r="C9" t="s">
        <v>11104</v>
      </c>
      <c r="D9" t="s">
        <v>16237</v>
      </c>
      <c r="F9">
        <v>1339.34</v>
      </c>
      <c r="G9">
        <v>990.19</v>
      </c>
      <c r="H9">
        <v>1882.67</v>
      </c>
      <c r="I9">
        <v>2032.23</v>
      </c>
      <c r="J9">
        <v>-99</v>
      </c>
      <c r="K9">
        <v>-99</v>
      </c>
      <c r="L9">
        <v>-99</v>
      </c>
      <c r="M9">
        <v>-99</v>
      </c>
      <c r="N9">
        <v>624.9</v>
      </c>
      <c r="O9">
        <v>567.53</v>
      </c>
      <c r="P9">
        <v>1250.0999999999999</v>
      </c>
      <c r="Q9">
        <v>1189.93</v>
      </c>
      <c r="R9">
        <v>-99</v>
      </c>
      <c r="S9">
        <v>-99</v>
      </c>
      <c r="T9">
        <v>-99</v>
      </c>
      <c r="U9">
        <v>-99</v>
      </c>
      <c r="V9">
        <v>450</v>
      </c>
      <c r="W9">
        <v>0</v>
      </c>
      <c r="X9">
        <v>0</v>
      </c>
      <c r="Y9">
        <v>0</v>
      </c>
      <c r="Z9">
        <v>0.73931189989099122</v>
      </c>
      <c r="AA9">
        <v>1.0794403692628023</v>
      </c>
      <c r="AB9">
        <v>-99</v>
      </c>
      <c r="AC9">
        <v>-99</v>
      </c>
      <c r="AD9">
        <v>0.90819331092974875</v>
      </c>
      <c r="AE9">
        <v>0.95186785057195433</v>
      </c>
      <c r="AF9">
        <v>-99</v>
      </c>
      <c r="AG9">
        <v>-99</v>
      </c>
      <c r="AH9">
        <v>0</v>
      </c>
      <c r="AI9">
        <v>-99</v>
      </c>
      <c r="AJ9">
        <v>297</v>
      </c>
      <c r="AK9">
        <v>5.2448484848484851</v>
      </c>
      <c r="AL9">
        <v>10.849023569023569</v>
      </c>
      <c r="AM9">
        <v>0</v>
      </c>
      <c r="AN9">
        <v>0</v>
      </c>
      <c r="AO9">
        <v>0</v>
      </c>
      <c r="AP9">
        <v>0</v>
      </c>
      <c r="AQ9">
        <v>16.093872053872055</v>
      </c>
      <c r="AR9" t="str">
        <f>IF(A9="","",(IF(ISBLANK('Trust - Frontsheet'!$F$9),"",'Trust - Frontsheet'!$F$9)))</f>
        <v xml:space="preserve">https://www.derbyshirehealthcareft.nhs.uk/about-us/our-performance/safe-staffing	</v>
      </c>
    </row>
    <row r="10" spans="1:44" x14ac:dyDescent="0.2">
      <c r="A10" t="s">
        <v>8155</v>
      </c>
      <c r="B10" t="s">
        <v>801</v>
      </c>
      <c r="C10" t="s">
        <v>11105</v>
      </c>
      <c r="D10" t="s">
        <v>16237</v>
      </c>
      <c r="F10">
        <v>1573</v>
      </c>
      <c r="G10">
        <v>1261.9100000000001</v>
      </c>
      <c r="H10">
        <v>2528.98</v>
      </c>
      <c r="I10">
        <v>2959.82</v>
      </c>
      <c r="J10">
        <v>-99</v>
      </c>
      <c r="K10">
        <v>-99</v>
      </c>
      <c r="L10">
        <v>-99</v>
      </c>
      <c r="M10">
        <v>-99</v>
      </c>
      <c r="N10">
        <v>624.9</v>
      </c>
      <c r="O10">
        <v>527.64</v>
      </c>
      <c r="P10">
        <v>937.5</v>
      </c>
      <c r="Q10">
        <v>1356.21</v>
      </c>
      <c r="R10">
        <v>-99</v>
      </c>
      <c r="S10">
        <v>-99</v>
      </c>
      <c r="T10">
        <v>-99</v>
      </c>
      <c r="U10">
        <v>-99</v>
      </c>
      <c r="V10">
        <v>450</v>
      </c>
      <c r="W10">
        <v>158.75</v>
      </c>
      <c r="X10">
        <v>0</v>
      </c>
      <c r="Y10">
        <v>0</v>
      </c>
      <c r="Z10">
        <v>0.80223140495867773</v>
      </c>
      <c r="AA10">
        <v>1.170361173279346</v>
      </c>
      <c r="AB10">
        <v>-99</v>
      </c>
      <c r="AC10">
        <v>-99</v>
      </c>
      <c r="AD10">
        <v>0.8443590974555929</v>
      </c>
      <c r="AE10">
        <v>1.4466240000000001</v>
      </c>
      <c r="AF10">
        <v>-99</v>
      </c>
      <c r="AG10">
        <v>-99</v>
      </c>
      <c r="AH10">
        <v>0.3527777777777778</v>
      </c>
      <c r="AI10">
        <v>-99</v>
      </c>
      <c r="AJ10">
        <v>206</v>
      </c>
      <c r="AK10">
        <v>8.6871359223300981</v>
      </c>
      <c r="AL10">
        <v>20.951601941747576</v>
      </c>
      <c r="AM10">
        <v>0</v>
      </c>
      <c r="AN10">
        <v>0</v>
      </c>
      <c r="AO10">
        <v>0.77063106796116509</v>
      </c>
      <c r="AP10">
        <v>0</v>
      </c>
      <c r="AQ10">
        <v>30.409368932038838</v>
      </c>
      <c r="AR10" t="str">
        <f>IF(A10="","",(IF(ISBLANK('Trust - Frontsheet'!$F$9),"",'Trust - Frontsheet'!$F$9)))</f>
        <v xml:space="preserve">https://www.derbyshirehealthcareft.nhs.uk/about-us/our-performance/safe-staffing	</v>
      </c>
    </row>
    <row r="11" spans="1:44" x14ac:dyDescent="0.2">
      <c r="A11" t="s">
        <v>8223</v>
      </c>
      <c r="B11" t="s">
        <v>8224</v>
      </c>
      <c r="C11" t="s">
        <v>11111</v>
      </c>
      <c r="D11" t="s">
        <v>16237</v>
      </c>
      <c r="F11">
        <v>1620</v>
      </c>
      <c r="G11">
        <v>1295.56</v>
      </c>
      <c r="H11">
        <v>1433</v>
      </c>
      <c r="I11">
        <v>1556.52</v>
      </c>
      <c r="J11">
        <v>-99</v>
      </c>
      <c r="K11">
        <v>-99</v>
      </c>
      <c r="L11">
        <v>-99</v>
      </c>
      <c r="M11">
        <v>-99</v>
      </c>
      <c r="N11">
        <v>623.9</v>
      </c>
      <c r="O11">
        <v>632.91</v>
      </c>
      <c r="P11">
        <v>624.9</v>
      </c>
      <c r="Q11">
        <v>970.66</v>
      </c>
      <c r="R11">
        <v>-99</v>
      </c>
      <c r="S11">
        <v>-99</v>
      </c>
      <c r="T11">
        <v>-99</v>
      </c>
      <c r="U11">
        <v>-99</v>
      </c>
      <c r="V11">
        <v>0</v>
      </c>
      <c r="W11">
        <v>0</v>
      </c>
      <c r="X11">
        <v>0</v>
      </c>
      <c r="Y11">
        <v>0</v>
      </c>
      <c r="Z11">
        <v>0.79972839506172833</v>
      </c>
      <c r="AA11">
        <v>1.0861967899511513</v>
      </c>
      <c r="AB11">
        <v>-99</v>
      </c>
      <c r="AC11">
        <v>-99</v>
      </c>
      <c r="AD11">
        <v>1.014441416893733</v>
      </c>
      <c r="AE11">
        <v>1.5533045287245959</v>
      </c>
      <c r="AF11">
        <v>-99</v>
      </c>
      <c r="AG11">
        <v>-99</v>
      </c>
      <c r="AH11">
        <v>-99</v>
      </c>
      <c r="AI11">
        <v>-99</v>
      </c>
      <c r="AJ11">
        <v>460</v>
      </c>
      <c r="AK11">
        <v>4.1923260869565215</v>
      </c>
      <c r="AL11">
        <v>5.4938695652173912</v>
      </c>
      <c r="AM11">
        <v>0</v>
      </c>
      <c r="AN11">
        <v>0</v>
      </c>
      <c r="AO11">
        <v>0</v>
      </c>
      <c r="AP11">
        <v>0</v>
      </c>
      <c r="AQ11">
        <v>9.6861956521739128</v>
      </c>
      <c r="AR11" t="str">
        <f>IF(A11="","",(IF(ISBLANK('Trust - Frontsheet'!$F$9),"",'Trust - Frontsheet'!$F$9)))</f>
        <v xml:space="preserve">https://www.derbyshirehealthcareft.nhs.uk/about-us/our-performance/safe-staffing	</v>
      </c>
    </row>
    <row r="12" spans="1:44" x14ac:dyDescent="0.2">
      <c r="A12" t="s">
        <v>8229</v>
      </c>
      <c r="B12" t="s">
        <v>8230</v>
      </c>
      <c r="C12" t="s">
        <v>11112</v>
      </c>
      <c r="D12" t="s">
        <v>16225</v>
      </c>
      <c r="F12">
        <v>1311</v>
      </c>
      <c r="G12">
        <v>1369.9</v>
      </c>
      <c r="H12">
        <v>1103.5</v>
      </c>
      <c r="I12">
        <v>1174.5</v>
      </c>
      <c r="J12">
        <v>-99</v>
      </c>
      <c r="K12">
        <v>-99</v>
      </c>
      <c r="L12">
        <v>-99</v>
      </c>
      <c r="M12">
        <v>-99</v>
      </c>
      <c r="N12">
        <v>630</v>
      </c>
      <c r="O12">
        <v>630</v>
      </c>
      <c r="P12">
        <v>315</v>
      </c>
      <c r="Q12">
        <v>799.39</v>
      </c>
      <c r="R12">
        <v>-99</v>
      </c>
      <c r="S12">
        <v>-99</v>
      </c>
      <c r="T12">
        <v>-99</v>
      </c>
      <c r="U12">
        <v>-99</v>
      </c>
      <c r="V12">
        <v>435</v>
      </c>
      <c r="W12">
        <v>201</v>
      </c>
      <c r="X12">
        <v>0</v>
      </c>
      <c r="Y12">
        <v>0</v>
      </c>
      <c r="Z12">
        <v>1.0449275362318842</v>
      </c>
      <c r="AA12">
        <v>1.0643407340280924</v>
      </c>
      <c r="AB12">
        <v>-99</v>
      </c>
      <c r="AC12">
        <v>-99</v>
      </c>
      <c r="AD12">
        <v>1</v>
      </c>
      <c r="AE12">
        <v>2.5377460317460319</v>
      </c>
      <c r="AF12">
        <v>-99</v>
      </c>
      <c r="AG12">
        <v>-99</v>
      </c>
      <c r="AH12">
        <v>0.46206896551724136</v>
      </c>
      <c r="AI12">
        <v>-99</v>
      </c>
      <c r="AJ12">
        <v>483</v>
      </c>
      <c r="AK12">
        <v>4.1405797101449275</v>
      </c>
      <c r="AL12">
        <v>4.0867287784679087</v>
      </c>
      <c r="AM12">
        <v>0</v>
      </c>
      <c r="AN12">
        <v>0</v>
      </c>
      <c r="AO12">
        <v>0.41614906832298137</v>
      </c>
      <c r="AP12">
        <v>0</v>
      </c>
      <c r="AQ12">
        <v>8.6434575569358181</v>
      </c>
      <c r="AR12" t="str">
        <f>IF(A12="","",(IF(ISBLANK('Trust - Frontsheet'!$F$9),"",'Trust - Frontsheet'!$F$9)))</f>
        <v xml:space="preserve">https://www.derbyshirehealthcareft.nhs.uk/about-us/our-performance/safe-staffing	</v>
      </c>
    </row>
    <row r="13" spans="1:44" x14ac:dyDescent="0.2">
      <c r="A13" t="s">
        <v>8231</v>
      </c>
      <c r="B13" t="s">
        <v>8232</v>
      </c>
      <c r="C13" t="s">
        <v>11113</v>
      </c>
      <c r="D13" t="s">
        <v>16225</v>
      </c>
      <c r="F13">
        <v>1347.5</v>
      </c>
      <c r="G13">
        <v>1068.17</v>
      </c>
      <c r="H13">
        <v>1104.5</v>
      </c>
      <c r="I13">
        <v>1680.92</v>
      </c>
      <c r="J13">
        <v>-99</v>
      </c>
      <c r="K13">
        <v>-99</v>
      </c>
      <c r="L13">
        <v>-99</v>
      </c>
      <c r="M13">
        <v>-99</v>
      </c>
      <c r="N13">
        <v>630</v>
      </c>
      <c r="O13">
        <v>452</v>
      </c>
      <c r="P13">
        <v>315</v>
      </c>
      <c r="Q13">
        <v>1012.5</v>
      </c>
      <c r="R13">
        <v>-99</v>
      </c>
      <c r="S13">
        <v>-99</v>
      </c>
      <c r="T13">
        <v>-99</v>
      </c>
      <c r="U13">
        <v>-99</v>
      </c>
      <c r="V13">
        <v>447.5</v>
      </c>
      <c r="W13">
        <v>323</v>
      </c>
      <c r="X13">
        <v>0</v>
      </c>
      <c r="Y13">
        <v>0</v>
      </c>
      <c r="Z13">
        <v>0.79270500927643794</v>
      </c>
      <c r="AA13">
        <v>1.5218832050701676</v>
      </c>
      <c r="AB13">
        <v>-99</v>
      </c>
      <c r="AC13">
        <v>-99</v>
      </c>
      <c r="AD13">
        <v>0.71746031746031746</v>
      </c>
      <c r="AE13">
        <v>3.2142857142857144</v>
      </c>
      <c r="AF13">
        <v>-99</v>
      </c>
      <c r="AG13">
        <v>-99</v>
      </c>
      <c r="AH13">
        <v>0.72178770949720672</v>
      </c>
      <c r="AI13">
        <v>-99</v>
      </c>
      <c r="AJ13">
        <v>544</v>
      </c>
      <c r="AK13">
        <v>2.7944301470588235</v>
      </c>
      <c r="AL13">
        <v>4.951139705882353</v>
      </c>
      <c r="AM13">
        <v>0</v>
      </c>
      <c r="AN13">
        <v>0</v>
      </c>
      <c r="AO13">
        <v>0.59375</v>
      </c>
      <c r="AP13">
        <v>0</v>
      </c>
      <c r="AQ13">
        <v>8.3393198529411769</v>
      </c>
      <c r="AR13" t="str">
        <f>IF(A13="","",(IF(ISBLANK('Trust - Frontsheet'!$F$9),"",'Trust - Frontsheet'!$F$9)))</f>
        <v xml:space="preserve">https://www.derbyshirehealthcareft.nhs.uk/about-us/our-performance/safe-staffing	</v>
      </c>
    </row>
    <row r="14" spans="1:44" x14ac:dyDescent="0.2">
      <c r="A14" t="s">
        <v>8233</v>
      </c>
      <c r="B14" t="s">
        <v>8234</v>
      </c>
      <c r="C14" t="s">
        <v>11114</v>
      </c>
      <c r="D14" t="s">
        <v>16225</v>
      </c>
      <c r="F14">
        <v>1350</v>
      </c>
      <c r="G14">
        <v>1344.32</v>
      </c>
      <c r="H14">
        <v>1318</v>
      </c>
      <c r="I14">
        <v>1363.5</v>
      </c>
      <c r="J14">
        <v>-99</v>
      </c>
      <c r="K14">
        <v>-99</v>
      </c>
      <c r="L14">
        <v>-99</v>
      </c>
      <c r="M14">
        <v>-99</v>
      </c>
      <c r="N14">
        <v>630</v>
      </c>
      <c r="O14">
        <v>336</v>
      </c>
      <c r="P14">
        <v>357</v>
      </c>
      <c r="Q14">
        <v>906.5</v>
      </c>
      <c r="R14">
        <v>-99</v>
      </c>
      <c r="S14">
        <v>-99</v>
      </c>
      <c r="T14">
        <v>-99</v>
      </c>
      <c r="U14">
        <v>-99</v>
      </c>
      <c r="V14">
        <v>450</v>
      </c>
      <c r="W14">
        <v>60</v>
      </c>
      <c r="X14">
        <v>0</v>
      </c>
      <c r="Y14">
        <v>0</v>
      </c>
      <c r="Z14">
        <v>0.99579259259259256</v>
      </c>
      <c r="AA14">
        <v>1.0345220030349014</v>
      </c>
      <c r="AB14">
        <v>-99</v>
      </c>
      <c r="AC14">
        <v>-99</v>
      </c>
      <c r="AD14">
        <v>0.53333333333333333</v>
      </c>
      <c r="AE14">
        <v>2.5392156862745097</v>
      </c>
      <c r="AF14">
        <v>-99</v>
      </c>
      <c r="AG14">
        <v>-99</v>
      </c>
      <c r="AH14">
        <v>0.13333333333333333</v>
      </c>
      <c r="AI14">
        <v>-99</v>
      </c>
      <c r="AJ14">
        <v>552</v>
      </c>
      <c r="AK14">
        <v>3.0440579710144928</v>
      </c>
      <c r="AL14">
        <v>4.11231884057971</v>
      </c>
      <c r="AM14">
        <v>0</v>
      </c>
      <c r="AN14">
        <v>0</v>
      </c>
      <c r="AO14">
        <v>0.10869565217391304</v>
      </c>
      <c r="AP14">
        <v>0</v>
      </c>
      <c r="AQ14">
        <v>7.2650724637681154</v>
      </c>
      <c r="AR14" t="str">
        <f>IF(A14="","",(IF(ISBLANK('Trust - Frontsheet'!$F$9),"",'Trust - Frontsheet'!$F$9)))</f>
        <v xml:space="preserve">https://www.derbyshirehealthcareft.nhs.uk/about-us/our-performance/safe-staffing	</v>
      </c>
    </row>
    <row r="15" spans="1:44" x14ac:dyDescent="0.2">
      <c r="A15" t="s">
        <v>8235</v>
      </c>
      <c r="B15" t="s">
        <v>8236</v>
      </c>
      <c r="C15" t="s">
        <v>11115</v>
      </c>
      <c r="D15" t="s">
        <v>16225</v>
      </c>
      <c r="F15">
        <v>1317</v>
      </c>
      <c r="G15">
        <v>1323.3</v>
      </c>
      <c r="H15">
        <v>1122</v>
      </c>
      <c r="I15">
        <v>1180.8900000000001</v>
      </c>
      <c r="J15">
        <v>-99</v>
      </c>
      <c r="K15">
        <v>-99</v>
      </c>
      <c r="L15">
        <v>-99</v>
      </c>
      <c r="M15">
        <v>-99</v>
      </c>
      <c r="N15">
        <v>630</v>
      </c>
      <c r="O15">
        <v>346.5</v>
      </c>
      <c r="P15">
        <v>630</v>
      </c>
      <c r="Q15">
        <v>1207.67</v>
      </c>
      <c r="R15">
        <v>-99</v>
      </c>
      <c r="S15">
        <v>-99</v>
      </c>
      <c r="T15">
        <v>-99</v>
      </c>
      <c r="U15">
        <v>-99</v>
      </c>
      <c r="V15">
        <v>449</v>
      </c>
      <c r="W15">
        <v>155.80000000000001</v>
      </c>
      <c r="X15">
        <v>225</v>
      </c>
      <c r="Y15">
        <v>183.5</v>
      </c>
      <c r="Z15">
        <v>1.0047835990888383</v>
      </c>
      <c r="AA15">
        <v>1.0524866310160428</v>
      </c>
      <c r="AB15">
        <v>-99</v>
      </c>
      <c r="AC15">
        <v>-99</v>
      </c>
      <c r="AD15">
        <v>0.55000000000000004</v>
      </c>
      <c r="AE15">
        <v>1.9169365079365082</v>
      </c>
      <c r="AF15">
        <v>-99</v>
      </c>
      <c r="AG15">
        <v>-99</v>
      </c>
      <c r="AH15">
        <v>0.34699331848552339</v>
      </c>
      <c r="AI15">
        <v>0.81555555555555559</v>
      </c>
      <c r="AJ15">
        <v>292</v>
      </c>
      <c r="AK15">
        <v>5.7184931506849317</v>
      </c>
      <c r="AL15">
        <v>8.1800000000000015</v>
      </c>
      <c r="AM15">
        <v>0</v>
      </c>
      <c r="AN15">
        <v>0</v>
      </c>
      <c r="AO15">
        <v>0.53356164383561644</v>
      </c>
      <c r="AP15">
        <v>0.62842465753424659</v>
      </c>
      <c r="AQ15">
        <v>15.060479452054794</v>
      </c>
      <c r="AR15" t="str">
        <f>IF(A15="","",(IF(ISBLANK('Trust - Frontsheet'!$F$9),"",'Trust - Frontsheet'!$F$9)))</f>
        <v xml:space="preserve">https://www.derbyshirehealthcareft.nhs.uk/about-us/our-performance/safe-staffing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32eb6925-5645-41a1-99e0-47ece1c4f54b"/>
    <ds:schemaRef ds:uri="633d6341-889e-4b5f-9e80-3947d34778b7"/>
    <ds:schemaRef ds:uri="http://purl.org/dc/terms/"/>
  </ds:schemaRefs>
</ds:datastoreItem>
</file>

<file path=customXml/itemProps2.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2020-11-09T10:38:27Z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