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fs102\dhcft_teams\dmht - information management\Information Management Team\Reports\Returns\Staffing (Ward)\21-22 Safer Staffing\Sep 21\"/>
    </mc:Choice>
  </mc:AlternateContent>
  <xr:revisionPtr revIDLastSave="0" documentId="8_{F46F1C9B-A399-4323-AE7D-AA998EC1BE62}" xr6:coauthVersionLast="45" xr6:coauthVersionMax="45"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28680" yWindow="117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155" i="4" l="1"/>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Q15" i="1"/>
  <c r="I15" i="1"/>
  <c r="Z15" i="1"/>
  <c r="AC15" i="1"/>
  <c r="W15" i="1"/>
  <c r="L15" i="1"/>
  <c r="P15" i="1"/>
  <c r="K15" i="1"/>
  <c r="AA15" i="1"/>
  <c r="AB15" i="1"/>
  <c r="U15" i="1"/>
  <c r="X15" i="1"/>
  <c r="M15" i="1"/>
  <c r="S15" i="1"/>
  <c r="O15" i="1"/>
  <c r="J15" i="1"/>
  <c r="V15" i="1"/>
  <c r="Y15" i="1"/>
  <c r="T15" i="1"/>
  <c r="R15" i="1"/>
  <c r="N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71" i="1" a="1"/>
  <c r="A61" i="1" a="1"/>
  <c r="A73" i="1" a="1"/>
  <c r="A53" i="1" a="1"/>
  <c r="A103" i="1" a="1"/>
  <c r="AM15" i="1"/>
  <c r="A139" i="1" a="1"/>
  <c r="A138" i="1" a="1"/>
  <c r="A193" i="1" a="1"/>
  <c r="A29" i="1" a="1"/>
  <c r="A176" i="1" a="1"/>
  <c r="A128" i="1" a="1"/>
  <c r="A207" i="1" a="1"/>
  <c r="A183" i="1" a="1"/>
  <c r="A116" i="1" a="1"/>
  <c r="AO15" i="1"/>
  <c r="A98" i="1" a="1"/>
  <c r="A209" i="1" a="1"/>
  <c r="A101" i="1" a="1"/>
  <c r="A203" i="1" a="1"/>
  <c r="A27" i="1" a="1"/>
  <c r="A175" i="1" a="1"/>
  <c r="A25" i="1" a="1"/>
  <c r="A168" i="1" a="1"/>
  <c r="A85" i="1" a="1"/>
  <c r="A32" i="1" a="1"/>
  <c r="A40" i="1" a="1"/>
  <c r="A23" i="1" a="1"/>
  <c r="A100" i="1" a="1"/>
  <c r="A65" i="1" a="1"/>
  <c r="A54" i="1" a="1"/>
  <c r="A194" i="1" a="1"/>
  <c r="A192" i="1" a="1"/>
  <c r="A67" i="1" a="1"/>
  <c r="A172" i="1" a="1"/>
  <c r="A132" i="1" a="1"/>
  <c r="A113" i="1" a="1"/>
  <c r="A167" i="1" a="1"/>
  <c r="A151" i="1" a="1"/>
  <c r="A206" i="1" a="1"/>
  <c r="A18" i="1" a="1"/>
  <c r="A47" i="1" a="1"/>
  <c r="A154" i="1" a="1"/>
  <c r="A99" i="1" a="1"/>
  <c r="A48" i="1" a="1"/>
  <c r="A21" i="1" a="1"/>
  <c r="A187" i="1" a="1"/>
  <c r="A191" i="1" a="1"/>
  <c r="A69" i="1" a="1"/>
  <c r="A166" i="1" a="1"/>
  <c r="A117" i="1" a="1"/>
  <c r="A196" i="1" a="1"/>
  <c r="A66" i="1" a="1"/>
  <c r="A109" i="1" a="1"/>
  <c r="A34" i="1" a="1"/>
  <c r="A94" i="1" a="1"/>
  <c r="A88" i="1" a="1"/>
  <c r="AG15" i="1"/>
  <c r="A185" i="1" a="1"/>
  <c r="A37" i="1" a="1"/>
  <c r="A124" i="1" a="1"/>
  <c r="A181" i="1" a="1"/>
  <c r="A147" i="1" a="1"/>
  <c r="A105" i="1" a="1"/>
  <c r="A199" i="1" a="1"/>
  <c r="A68" i="1" a="1"/>
  <c r="A130" i="1" a="1"/>
  <c r="A80" i="1" a="1"/>
  <c r="A159" i="1" a="1"/>
  <c r="A55" i="1" a="1"/>
  <c r="A174" i="1" a="1"/>
  <c r="A104" i="1" a="1"/>
  <c r="A135" i="1" a="1"/>
  <c r="A93" i="1" a="1"/>
  <c r="A102" i="1" a="1"/>
  <c r="A153" i="1" a="1"/>
  <c r="A52" i="1" a="1"/>
  <c r="A198" i="1" a="1"/>
  <c r="A58" i="1" a="1"/>
  <c r="A51" i="1" a="1"/>
  <c r="A156" i="1" a="1"/>
  <c r="A106" i="1" a="1"/>
  <c r="A31" i="1" a="1"/>
  <c r="A96" i="1" a="1"/>
  <c r="A200" i="1" a="1"/>
  <c r="A74" i="1" a="1"/>
  <c r="A142" i="1" a="1"/>
  <c r="A121" i="1" a="1"/>
  <c r="A89" i="1" a="1"/>
  <c r="A90" i="1" a="1"/>
  <c r="A201" i="1" a="1"/>
  <c r="A158" i="1" a="1"/>
  <c r="AI15" i="1"/>
  <c r="A35" i="1" a="1"/>
  <c r="A36" i="1" a="1"/>
  <c r="A43" i="1" a="1"/>
  <c r="A38" i="1" a="1"/>
  <c r="A179" i="1" a="1"/>
  <c r="A180" i="1" a="1"/>
  <c r="A134" i="1" a="1"/>
  <c r="AK15" i="1"/>
  <c r="A59" i="1" a="1"/>
  <c r="A24" i="1" a="1"/>
  <c r="A39" i="1" a="1"/>
  <c r="A84" i="1" a="1"/>
  <c r="A79" i="1" a="1"/>
  <c r="A129" i="1" a="1"/>
  <c r="A169" i="1" a="1"/>
  <c r="A177" i="1" a="1"/>
  <c r="A161" i="1" a="1"/>
  <c r="A57" i="1" a="1"/>
  <c r="A119" i="1" a="1"/>
  <c r="A149" i="1" a="1"/>
  <c r="A212" i="1" a="1"/>
  <c r="A114" i="1" a="1"/>
  <c r="A46" i="1" a="1"/>
  <c r="A108" i="1" a="1"/>
  <c r="A163" i="1" a="1"/>
  <c r="A188" i="1" a="1"/>
  <c r="A92" i="1" a="1"/>
  <c r="A162" i="1" a="1"/>
  <c r="A78" i="1" a="1"/>
  <c r="A83" i="1" a="1"/>
  <c r="A202" i="1" a="1"/>
  <c r="A81" i="1" a="1"/>
  <c r="A123" i="1" a="1"/>
  <c r="A143" i="1" a="1"/>
  <c r="A115" i="1" a="1"/>
  <c r="A133" i="1" a="1"/>
  <c r="A22" i="1" a="1"/>
  <c r="AN15" i="1"/>
  <c r="A127" i="1" a="1"/>
  <c r="A182" i="1" a="1"/>
  <c r="A91" i="1" a="1"/>
  <c r="A60" i="1" a="1"/>
  <c r="A137" i="1" a="1"/>
  <c r="A26" i="1" a="1"/>
  <c r="A141" i="1" a="1"/>
  <c r="A190" i="1" a="1"/>
  <c r="A75" i="1" a="1"/>
  <c r="A110" i="1" a="1"/>
  <c r="AS15" i="1"/>
  <c r="A44" i="1" a="1"/>
  <c r="A71" i="1" a="1"/>
  <c r="AT15" i="1"/>
  <c r="AE15" i="1"/>
  <c r="A155" i="1" a="1"/>
  <c r="A146" i="1" a="1"/>
  <c r="A70" i="1" a="1"/>
  <c r="A97" i="1" a="1"/>
  <c r="A120" i="1" a="1"/>
  <c r="A204" i="1" a="1"/>
  <c r="A140" i="1" a="1"/>
  <c r="A208" i="1" a="1"/>
  <c r="A122" i="1" a="1"/>
  <c r="A42" i="1" a="1"/>
  <c r="A56" i="1" a="1"/>
  <c r="A125" i="1" a="1"/>
  <c r="A45" i="1" a="1"/>
  <c r="A148" i="1" a="1"/>
  <c r="A215" i="1" a="1"/>
  <c r="A164" i="1" a="1"/>
  <c r="AQ15" i="1"/>
  <c r="A214" i="1" a="1"/>
  <c r="A165" i="1" a="1"/>
  <c r="AR15" i="1"/>
  <c r="A33" i="1" a="1"/>
  <c r="A145" i="1" a="1"/>
  <c r="A17" i="1" a="1"/>
  <c r="A131" i="1" a="1"/>
  <c r="A186" i="1" a="1"/>
  <c r="AP15" i="1"/>
  <c r="A30" i="1" a="1"/>
  <c r="A170" i="1" a="1"/>
  <c r="A50" i="1" a="1"/>
  <c r="A95" i="1" a="1"/>
  <c r="A87" i="1" a="1"/>
  <c r="A184" i="1" a="1"/>
  <c r="A19" i="1" a="1"/>
  <c r="A28" i="1" a="1"/>
  <c r="A77" i="1" a="1"/>
  <c r="AD15" i="1"/>
  <c r="A144" i="1" a="1"/>
  <c r="AL15" i="1"/>
  <c r="A173" i="1" a="1"/>
  <c r="A126" i="1" a="1"/>
  <c r="A118" i="1" a="1"/>
  <c r="A16" i="1" a="1"/>
  <c r="A111" i="1" a="1"/>
  <c r="A107" i="1" a="1"/>
  <c r="A49" i="1" a="1"/>
  <c r="AH15" i="1"/>
  <c r="A136" i="1" a="1"/>
  <c r="A211" i="1" a="1"/>
  <c r="A63" i="1" a="1"/>
  <c r="A157" i="1" a="1"/>
  <c r="A72" i="1" a="1"/>
  <c r="A82" i="1" a="1"/>
  <c r="A152" i="1" a="1"/>
  <c r="A86" i="1" a="1"/>
  <c r="A112" i="1" a="1"/>
  <c r="A76" i="1" a="1"/>
  <c r="A210" i="1" a="1"/>
  <c r="A197" i="1" a="1"/>
  <c r="A62" i="1" a="1"/>
  <c r="A41" i="1" a="1"/>
  <c r="A189" i="1" a="1"/>
  <c r="A205" i="1" a="1"/>
  <c r="A20" i="1" a="1"/>
  <c r="AF15" i="1"/>
  <c r="A150" i="1" a="1"/>
  <c r="A213" i="1" a="1"/>
  <c r="A64" i="1" a="1"/>
  <c r="A195" i="1" a="1"/>
  <c r="A160" i="1" a="1"/>
  <c r="A178" i="1" a="1"/>
  <c r="A163" i="1" l="1"/>
  <c r="AH163" i="1" s="1"/>
  <c r="A179" i="1"/>
  <c r="AI179" i="1" s="1"/>
  <c r="A211" i="1"/>
  <c r="AO211" i="1" s="1"/>
  <c r="A124" i="1"/>
  <c r="AD124" i="1" s="1"/>
  <c r="A153" i="1"/>
  <c r="B144" i="8" s="1"/>
  <c r="A183" i="1"/>
  <c r="AL183" i="1" s="1"/>
  <c r="A123" i="1"/>
  <c r="AT123" i="1" s="1"/>
  <c r="A119" i="1"/>
  <c r="AR119" i="1" s="1"/>
  <c r="A17" i="1"/>
  <c r="AP17" i="1" s="1"/>
  <c r="A204" i="1"/>
  <c r="AM204" i="1" s="1"/>
  <c r="F7" i="9"/>
  <c r="A147" i="1"/>
  <c r="AD147" i="1" s="1"/>
  <c r="A94" i="1"/>
  <c r="AF94" i="1" s="1"/>
  <c r="A90" i="1"/>
  <c r="AR90" i="1" s="1"/>
  <c r="A48" i="1"/>
  <c r="AK48" i="1" s="1"/>
  <c r="A88" i="1"/>
  <c r="A79" i="8" s="1"/>
  <c r="G79" i="8" s="1"/>
  <c r="A132" i="1"/>
  <c r="AK132" i="1" s="1"/>
  <c r="A161" i="1"/>
  <c r="AP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K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P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J153" i="1" l="1"/>
  <c r="S22" i="9"/>
  <c r="AQ153" i="1"/>
  <c r="AT17" i="1"/>
  <c r="B15" i="9"/>
  <c r="AR183" i="1"/>
  <c r="AT183" i="1"/>
  <c r="AO17" i="1"/>
  <c r="AR153" i="1"/>
  <c r="AE183" i="1"/>
  <c r="B95" i="8"/>
  <c r="AI17" i="1"/>
  <c r="AT153" i="1"/>
  <c r="AD183" i="1"/>
  <c r="AT151" i="1"/>
  <c r="AE17" i="1"/>
  <c r="AH17" i="1"/>
  <c r="A15" i="9"/>
  <c r="S15" i="9" s="1"/>
  <c r="B177" i="9"/>
  <c r="A160" i="9"/>
  <c r="S160" i="9" s="1"/>
  <c r="AO161" i="1"/>
  <c r="AJ151" i="1"/>
  <c r="AJ179" i="1"/>
  <c r="AN183" i="1"/>
  <c r="AR17" i="1"/>
  <c r="AS204" i="1"/>
  <c r="AM151" i="1"/>
  <c r="AT38" i="1"/>
  <c r="AG162" i="1"/>
  <c r="AH183" i="1"/>
  <c r="AJ17" i="1"/>
  <c r="AN104" i="1"/>
  <c r="AG179" i="1"/>
  <c r="AQ204" i="1"/>
  <c r="AL104" i="1"/>
  <c r="A159" i="9"/>
  <c r="S159" i="9" s="1"/>
  <c r="AJ183" i="1"/>
  <c r="AK17" i="1"/>
  <c r="B8" i="8"/>
  <c r="A66" i="8"/>
  <c r="G66" i="8" s="1"/>
  <c r="B36" i="9"/>
  <c r="AN139" i="1"/>
  <c r="AQ165" i="1"/>
  <c r="AR158" i="1"/>
  <c r="AE94" i="1"/>
  <c r="A153" i="9"/>
  <c r="S153" i="9" s="1"/>
  <c r="AL162" i="1"/>
  <c r="B137" i="9"/>
  <c r="AR135" i="1"/>
  <c r="AL135" i="1"/>
  <c r="AH135" i="1"/>
  <c r="AO167" i="1"/>
  <c r="AL167" i="1"/>
  <c r="AJ21" i="1"/>
  <c r="AK167" i="1"/>
  <c r="B102" i="9"/>
  <c r="B12" i="8"/>
  <c r="AN153" i="1"/>
  <c r="AG153" i="1"/>
  <c r="AH167" i="1"/>
  <c r="AM104" i="1"/>
  <c r="AD21" i="1"/>
  <c r="AI153" i="1"/>
  <c r="AS167" i="1"/>
  <c r="AD104" i="1"/>
  <c r="AK153" i="1"/>
  <c r="AF167" i="1"/>
  <c r="AK104" i="1"/>
  <c r="AH153" i="1"/>
  <c r="AH116" i="1"/>
  <c r="A19" i="9"/>
  <c r="S19" i="9" s="1"/>
  <c r="AO153" i="1"/>
  <c r="AQ116" i="1"/>
  <c r="AJ94" i="1"/>
  <c r="AK39" i="1"/>
  <c r="AD165" i="1"/>
  <c r="AG161" i="1"/>
  <c r="AI65" i="1"/>
  <c r="AT179" i="1"/>
  <c r="A36" i="9"/>
  <c r="S36" i="9" s="1"/>
  <c r="AE160" i="1"/>
  <c r="B28" i="9"/>
  <c r="AE167" i="1"/>
  <c r="AR21" i="1"/>
  <c r="B149" i="9"/>
  <c r="AE162" i="1"/>
  <c r="AD161" i="1"/>
  <c r="AE139" i="1"/>
  <c r="AR167" i="1"/>
  <c r="AN165" i="1"/>
  <c r="AK151" i="1"/>
  <c r="AM141" i="1"/>
  <c r="AM38" i="1"/>
  <c r="AD162" i="1"/>
  <c r="AR204" i="1"/>
  <c r="AK30" i="1"/>
  <c r="AM137" i="1"/>
  <c r="B158" i="8"/>
  <c r="A156" i="8"/>
  <c r="G156" i="8" s="1"/>
  <c r="AO104" i="1"/>
  <c r="AO21" i="1"/>
  <c r="AD151" i="1"/>
  <c r="AJ141" i="1"/>
  <c r="AS90" i="1"/>
  <c r="AG38" i="1"/>
  <c r="AQ161" i="1"/>
  <c r="AL204" i="1"/>
  <c r="AH139" i="1"/>
  <c r="AE206" i="1"/>
  <c r="AI16" i="1"/>
  <c r="AP167" i="1"/>
  <c r="AP206" i="1"/>
  <c r="B163" i="9"/>
  <c r="A102" i="9"/>
  <c r="S102" i="9" s="1"/>
  <c r="AS155" i="1"/>
  <c r="A142" i="8"/>
  <c r="G142" i="8" s="1"/>
  <c r="AO179" i="1"/>
  <c r="AO38" i="1"/>
  <c r="AS162" i="1"/>
  <c r="AJ161" i="1"/>
  <c r="AM199" i="1"/>
  <c r="AN30" i="1"/>
  <c r="AL137" i="1"/>
  <c r="AF137" i="1"/>
  <c r="B101" i="9"/>
  <c r="AM165" i="1"/>
  <c r="AF151" i="1"/>
  <c r="AF179" i="1"/>
  <c r="AR38" i="1"/>
  <c r="AM162" i="1"/>
  <c r="AR161" i="1"/>
  <c r="AH132" i="1"/>
  <c r="AQ139" i="1"/>
  <c r="AD129" i="1"/>
  <c r="AH16" i="1"/>
  <c r="AM135" i="1"/>
  <c r="AP155" i="1"/>
  <c r="AS151" i="1"/>
  <c r="AH179" i="1"/>
  <c r="B81" i="8"/>
  <c r="AJ38" i="1"/>
  <c r="AI162" i="1"/>
  <c r="AK161" i="1"/>
  <c r="AJ204" i="1"/>
  <c r="AQ129" i="1"/>
  <c r="AJ30" i="1"/>
  <c r="AS206" i="1"/>
  <c r="AF39" i="1"/>
  <c r="A199" i="8"/>
  <c r="G199" i="8" s="1"/>
  <c r="AF105" i="1"/>
  <c r="AF69" i="1"/>
  <c r="AJ97" i="1"/>
  <c r="AS105" i="1"/>
  <c r="AG39" i="1"/>
  <c r="AG75" i="1"/>
  <c r="AT105" i="1"/>
  <c r="AJ35" i="1"/>
  <c r="AT202" i="1"/>
  <c r="B156" i="8"/>
  <c r="AE165" i="1"/>
  <c r="AI155" i="1"/>
  <c r="AS146" i="1"/>
  <c r="AK57" i="1"/>
  <c r="AI165" i="1"/>
  <c r="A112" i="9"/>
  <c r="S112" i="9" s="1"/>
  <c r="B139" i="9"/>
  <c r="AT69" i="1"/>
  <c r="B30" i="9"/>
  <c r="AP165" i="1"/>
  <c r="AR114" i="1"/>
  <c r="AM77" i="1"/>
  <c r="B14" i="9"/>
  <c r="AT167" i="1"/>
  <c r="AI39" i="1"/>
  <c r="AN57" i="1"/>
  <c r="A126" i="8"/>
  <c r="G126" i="8" s="1"/>
  <c r="AF165" i="1"/>
  <c r="AT104" i="1"/>
  <c r="AN21" i="1"/>
  <c r="AJ155" i="1"/>
  <c r="AJ75" i="1"/>
  <c r="AF153" i="1"/>
  <c r="AI208" i="1"/>
  <c r="AT90" i="1"/>
  <c r="AJ69" i="1"/>
  <c r="B123" i="8"/>
  <c r="AD16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J15" i="9" s="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N15" i="9" s="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H19" i="9" s="1"/>
  <c r="AS20" i="1"/>
  <c r="AD20" i="1"/>
  <c r="AG20" i="1"/>
  <c r="AH20" i="1"/>
  <c r="AL20" i="1"/>
  <c r="F19" i="9" s="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E19" i="9" s="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L19" i="9" s="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I19" i="9" s="1"/>
  <c r="AT20" i="1"/>
  <c r="N19" i="9" s="1"/>
  <c r="AM20" i="1"/>
  <c r="G19" i="9" s="1"/>
  <c r="AP20" i="1"/>
  <c r="J19" i="9" s="1"/>
  <c r="AQ20" i="1"/>
  <c r="K19" i="9" s="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F158" i="8"/>
  <c r="D15" i="9"/>
  <c r="E15" i="9"/>
  <c r="R15" i="9"/>
  <c r="P15" i="9"/>
  <c r="M15" i="9"/>
  <c r="O15" i="9"/>
  <c r="Q15" i="9"/>
  <c r="F15" i="9"/>
  <c r="C15" i="9"/>
  <c r="H199"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H107" i="8"/>
  <c r="C107" i="8"/>
  <c r="K107" i="8"/>
  <c r="I107" i="8"/>
  <c r="F107" i="8"/>
  <c r="D107" i="8"/>
  <c r="J107" i="8"/>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H204" i="9"/>
  <c r="L204" i="9"/>
  <c r="E159" i="9"/>
  <c r="C159" i="9"/>
  <c r="J189" i="9"/>
  <c r="N14" i="9"/>
  <c r="K153" i="9"/>
  <c r="P153" i="9"/>
  <c r="H142" i="8"/>
  <c r="M151" i="9"/>
  <c r="Q151" i="9"/>
  <c r="R151" i="9"/>
  <c r="F151" i="9"/>
  <c r="H151" i="9"/>
  <c r="K151" i="9"/>
  <c r="I151" i="9"/>
  <c r="O151" i="9"/>
  <c r="E151" i="9"/>
  <c r="P151" i="9"/>
  <c r="J151" i="9"/>
  <c r="D151" i="9"/>
  <c r="G151" i="9"/>
  <c r="N151" i="9"/>
  <c r="L151" i="9"/>
  <c r="C151" i="9"/>
  <c r="C65" i="8"/>
  <c r="D196"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J112" i="9"/>
  <c r="H112" i="9"/>
  <c r="J27" i="8"/>
  <c r="F27" i="8"/>
  <c r="I27" i="8"/>
  <c r="C27" i="8"/>
  <c r="H27" i="8"/>
  <c r="K27" i="8"/>
  <c r="D27" i="8"/>
  <c r="F67" i="9"/>
  <c r="C67" i="9"/>
  <c r="K67" i="9"/>
  <c r="E67" i="9"/>
  <c r="J67" i="9"/>
  <c r="D67" i="9"/>
  <c r="N67" i="9"/>
  <c r="R67" i="9"/>
  <c r="H67" i="9"/>
  <c r="G67" i="9"/>
  <c r="I67" i="9"/>
  <c r="Q67" i="9"/>
  <c r="O67" i="9"/>
  <c r="L67" i="9"/>
  <c r="M67" i="9"/>
  <c r="P67" i="9"/>
  <c r="I30" i="9"/>
  <c r="C35" i="8"/>
  <c r="D35" i="8"/>
  <c r="J35" i="8"/>
  <c r="H35" i="8"/>
  <c r="K35" i="8"/>
  <c r="I35" i="8"/>
  <c r="F35" i="8"/>
  <c r="O37" i="9"/>
  <c r="G37" i="9"/>
  <c r="I37" i="9"/>
  <c r="C37" i="9"/>
  <c r="M37" i="9"/>
  <c r="E37" i="9"/>
  <c r="D37" i="9"/>
  <c r="R37" i="9"/>
  <c r="L37" i="9"/>
  <c r="H37" i="9"/>
  <c r="F37" i="9"/>
  <c r="P37" i="9"/>
  <c r="N37" i="9"/>
  <c r="J37" i="9"/>
  <c r="K37" i="9"/>
  <c r="Q37" i="9"/>
  <c r="P135" i="9"/>
  <c r="K22" i="9"/>
  <c r="C22" i="9"/>
  <c r="O22" i="9"/>
  <c r="D22" i="9"/>
  <c r="P22" i="9"/>
  <c r="E22" i="9"/>
  <c r="Q22" i="9"/>
  <c r="G22" i="9"/>
  <c r="J22" i="9"/>
  <c r="L22" i="9"/>
  <c r="R22" i="9"/>
  <c r="K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D19" i="9"/>
  <c r="O19" i="9"/>
  <c r="R19" i="9"/>
  <c r="M19" i="9"/>
  <c r="C19" i="9"/>
  <c r="Q19" i="9"/>
  <c r="P19" i="9"/>
  <c r="H206" i="9"/>
  <c r="P206" i="9"/>
  <c r="Q206" i="9"/>
  <c r="G206" i="9"/>
  <c r="I206" i="9"/>
  <c r="E206" i="9"/>
  <c r="F206" i="9"/>
  <c r="M206" i="9"/>
  <c r="J206" i="9"/>
  <c r="C206" i="9"/>
  <c r="D206" i="9"/>
  <c r="O206" i="9"/>
  <c r="L206" i="9"/>
  <c r="K206" i="9"/>
  <c r="N206" i="9"/>
  <c r="R206" i="9"/>
  <c r="N162" i="9"/>
  <c r="Q162" i="9"/>
  <c r="Q160" i="9"/>
  <c r="R160" i="9"/>
  <c r="M160" i="9"/>
  <c r="F160" i="9"/>
  <c r="P160" i="9"/>
  <c r="N160" i="9"/>
  <c r="D160" i="9"/>
  <c r="J160" i="9"/>
  <c r="H160" i="9"/>
  <c r="I160" i="9"/>
  <c r="L160" i="9"/>
  <c r="K160" i="9"/>
  <c r="G160" i="9"/>
  <c r="O160" i="9"/>
  <c r="C160" i="9"/>
  <c r="E160" i="9"/>
  <c r="J83" i="9"/>
  <c r="I82" i="9"/>
  <c r="H82" i="9"/>
  <c r="F60" i="8"/>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56" i="8" a="1"/>
  <c r="E123" i="8" a="1"/>
  <c r="E81" i="8" a="1"/>
  <c r="E189" i="8" a="1"/>
  <c r="E157" i="8" a="1"/>
  <c r="E29" i="8" a="1"/>
  <c r="E150" i="8" a="1"/>
  <c r="E114" i="8" a="1"/>
  <c r="E199" i="8" a="1"/>
  <c r="E88" i="8" a="1"/>
  <c r="E21" i="8" a="1"/>
  <c r="E160" i="8" a="1"/>
  <c r="E68" i="8" a="1"/>
  <c r="E174" i="8" a="1"/>
  <c r="E125" i="8" a="1"/>
  <c r="E94" i="8" a="1"/>
  <c r="E108" i="8" a="1"/>
  <c r="E7" i="8" a="1"/>
  <c r="E92" i="8" a="1"/>
  <c r="E168" i="8" a="1"/>
  <c r="E132" i="8" a="1"/>
  <c r="E164" i="8" a="1"/>
  <c r="E138" i="8" a="1"/>
  <c r="E154" i="8" a="1"/>
  <c r="E151" i="8" a="1"/>
  <c r="E44" i="8" a="1"/>
  <c r="E137" i="8" a="1"/>
  <c r="E98" i="8" a="1"/>
  <c r="E12" i="8" a="1"/>
  <c r="E204" i="8" a="1"/>
  <c r="E193" i="8" a="1"/>
  <c r="E19" i="8" a="1"/>
  <c r="E75" i="8" a="1"/>
  <c r="E35" i="8" a="1"/>
  <c r="E146" i="8" a="1"/>
  <c r="E31" i="8" a="1"/>
  <c r="E175" i="8" a="1"/>
  <c r="E200" i="8" a="1"/>
  <c r="E23" i="8" a="1"/>
  <c r="E99" i="8" a="1"/>
  <c r="E190" i="8" a="1"/>
  <c r="E126" i="8" a="1"/>
  <c r="E155" i="8" a="1"/>
  <c r="E149" i="8" a="1"/>
  <c r="E66" i="8" a="1"/>
  <c r="E95" i="8" a="1"/>
  <c r="E117" i="8" a="1"/>
  <c r="E48" i="8" a="1"/>
  <c r="E82" i="8" a="1"/>
  <c r="E103" i="8" a="1"/>
  <c r="E133" i="8" a="1"/>
  <c r="E107" i="8" a="1"/>
  <c r="E27" i="8" a="1"/>
  <c r="E65" i="8" a="1"/>
  <c r="E30" i="8" a="1"/>
  <c r="E87" i="8" a="1"/>
  <c r="E135" i="8" a="1"/>
  <c r="E134" i="8" a="1"/>
  <c r="E74" i="8" a="1"/>
  <c r="E143" i="8" a="1"/>
  <c r="E145" i="8" a="1"/>
  <c r="E184" i="8" a="1"/>
  <c r="E181" i="8" a="1"/>
  <c r="E54" i="8" a="1"/>
  <c r="E169" i="8" a="1"/>
  <c r="E112" i="8" a="1"/>
  <c r="E59" i="8" a="1"/>
  <c r="E45" i="8" a="1"/>
  <c r="E113" i="8" a="1"/>
  <c r="E77" i="8" a="1"/>
  <c r="E177" i="8" a="1"/>
  <c r="E101" i="8" a="1"/>
  <c r="E26" i="8" a="1"/>
  <c r="E56" i="8" a="1"/>
  <c r="E147" i="8" a="1"/>
  <c r="E93" i="8" a="1"/>
  <c r="E179" i="8" a="1"/>
  <c r="E18" i="8" a="1"/>
  <c r="E63" i="8" a="1"/>
  <c r="E116" i="8" a="1"/>
  <c r="E61" i="8" a="1"/>
  <c r="E84" i="8" a="1"/>
  <c r="E165" i="8" a="1"/>
  <c r="E171" i="8" a="1"/>
  <c r="E172" i="8" a="1"/>
  <c r="E9" i="8" a="1"/>
  <c r="E159" i="8" a="1"/>
  <c r="E119" i="8" a="1"/>
  <c r="E167" i="8" a="1"/>
  <c r="E91" i="8" a="1"/>
  <c r="E86" i="8" a="1"/>
  <c r="E72" i="8" a="1"/>
  <c r="E178" i="8" a="1"/>
  <c r="E58" i="8" a="1"/>
  <c r="E53" i="8" a="1"/>
  <c r="E205" i="8" a="1"/>
  <c r="E22" i="8" a="1"/>
  <c r="E71" i="8" a="1"/>
  <c r="E162" i="8" a="1"/>
  <c r="E34" i="8" a="1"/>
  <c r="L15" i="9" l="1"/>
  <c r="G15" i="9"/>
  <c r="Q181" i="9"/>
  <c r="F153" i="9"/>
  <c r="I153" i="9"/>
  <c r="D181" i="9"/>
  <c r="F182" i="8"/>
  <c r="D182" i="8"/>
  <c r="E181" i="9"/>
  <c r="K48" i="8"/>
  <c r="M181" i="9"/>
  <c r="J153" i="9"/>
  <c r="K83" i="9"/>
  <c r="N181" i="9"/>
  <c r="J181" i="9"/>
  <c r="E153" i="9"/>
  <c r="M153" i="9"/>
  <c r="D48" i="8"/>
  <c r="F12" i="8"/>
  <c r="E16" i="9"/>
  <c r="L181" i="9"/>
  <c r="P181" i="9"/>
  <c r="Q153" i="9"/>
  <c r="H153" i="9"/>
  <c r="Q204" i="9"/>
  <c r="M25" i="9"/>
  <c r="J59" i="9"/>
  <c r="C207" i="9"/>
  <c r="J81" i="8"/>
  <c r="O153" i="9"/>
  <c r="R204" i="9"/>
  <c r="Q130" i="9"/>
  <c r="D59" i="9"/>
  <c r="I181" i="9"/>
  <c r="C81" i="8"/>
  <c r="D153" i="9"/>
  <c r="G153" i="9"/>
  <c r="P208" i="9"/>
  <c r="I132" i="9"/>
  <c r="F181" i="9"/>
  <c r="F7" i="8"/>
  <c r="K181" i="9"/>
  <c r="R153" i="9"/>
  <c r="N153" i="9"/>
  <c r="C12" i="8"/>
  <c r="E132" i="9"/>
  <c r="G130" i="9"/>
  <c r="H181" i="9"/>
  <c r="C153" i="9"/>
  <c r="L153" i="9"/>
  <c r="I12" i="8"/>
  <c r="K109" i="8"/>
  <c r="H27" i="9"/>
  <c r="H58" i="9"/>
  <c r="P36" i="9"/>
  <c r="N24" i="9"/>
  <c r="K66" i="8"/>
  <c r="P28" i="9"/>
  <c r="L47" i="9"/>
  <c r="L28" i="9"/>
  <c r="F47" i="9"/>
  <c r="H173" i="8"/>
  <c r="Q75" i="9"/>
  <c r="D30" i="8"/>
  <c r="F140" i="8"/>
  <c r="D44" i="8"/>
  <c r="J155" i="8"/>
  <c r="I127" i="8"/>
  <c r="D99" i="8"/>
  <c r="H75" i="9"/>
  <c r="R94" i="9"/>
  <c r="G36" i="9"/>
  <c r="K58" i="9"/>
  <c r="H15" i="9"/>
  <c r="D60" i="8"/>
  <c r="G112" i="9"/>
  <c r="E112" i="9"/>
  <c r="L14" i="9"/>
  <c r="C199" i="8"/>
  <c r="O14" i="9"/>
  <c r="L112" i="9"/>
  <c r="F112" i="9"/>
  <c r="C14" i="9"/>
  <c r="E14" i="9"/>
  <c r="I95" i="8"/>
  <c r="F199" i="8"/>
  <c r="H60" i="8"/>
  <c r="D199" i="8"/>
  <c r="K60" i="8"/>
  <c r="I60" i="8"/>
  <c r="M112" i="9"/>
  <c r="K112" i="9"/>
  <c r="R14" i="9"/>
  <c r="D95" i="8"/>
  <c r="K199" i="8"/>
  <c r="C112" i="9"/>
  <c r="I112" i="9"/>
  <c r="R112" i="9"/>
  <c r="C150" i="8"/>
  <c r="G14" i="9"/>
  <c r="K95" i="8"/>
  <c r="F14" i="9"/>
  <c r="N112" i="9"/>
  <c r="Q112" i="9"/>
  <c r="M14" i="9"/>
  <c r="F95" i="8"/>
  <c r="D112" i="9"/>
  <c r="P112" i="9"/>
  <c r="O112" i="9"/>
  <c r="H14" i="9"/>
  <c r="I85" i="8"/>
  <c r="K10" i="8"/>
  <c r="J28" i="9"/>
  <c r="C75" i="9"/>
  <c r="F94" i="9"/>
  <c r="K52" i="8"/>
  <c r="N94" i="9"/>
  <c r="H52" i="8"/>
  <c r="D190" i="8"/>
  <c r="D28" i="9"/>
  <c r="O28" i="9"/>
  <c r="H99" i="8"/>
  <c r="D75" i="9"/>
  <c r="L75" i="9"/>
  <c r="L36" i="9"/>
  <c r="O36" i="9"/>
  <c r="I155" i="8"/>
  <c r="J168" i="8"/>
  <c r="C66" i="8"/>
  <c r="H126" i="8"/>
  <c r="I30" i="8"/>
  <c r="E58" i="9"/>
  <c r="N58" i="9"/>
  <c r="H47" i="9"/>
  <c r="I47" i="9"/>
  <c r="I99" i="8"/>
  <c r="F36" i="9"/>
  <c r="O58" i="9"/>
  <c r="F190" i="8"/>
  <c r="M28" i="9"/>
  <c r="J99" i="8"/>
  <c r="C140" i="8"/>
  <c r="M94" i="9"/>
  <c r="I75" i="9"/>
  <c r="F66" i="8"/>
  <c r="K44" i="8"/>
  <c r="J47" i="9"/>
  <c r="C28" i="9"/>
  <c r="K126" i="8"/>
  <c r="H44" i="8"/>
  <c r="E47" i="9"/>
  <c r="D52" i="8"/>
  <c r="N28" i="9"/>
  <c r="J75" i="9"/>
  <c r="M36" i="9"/>
  <c r="D58" i="9"/>
  <c r="C47" i="9"/>
  <c r="K75" i="9"/>
  <c r="C126" i="8"/>
  <c r="J58" i="9"/>
  <c r="O47" i="9"/>
  <c r="L94" i="9"/>
  <c r="J190" i="8"/>
  <c r="K173" i="8"/>
  <c r="Q28" i="9"/>
  <c r="K28" i="9"/>
  <c r="F99" i="8"/>
  <c r="M75" i="9"/>
  <c r="R75" i="9"/>
  <c r="I36" i="9"/>
  <c r="R36" i="9"/>
  <c r="F155" i="8"/>
  <c r="J140" i="8"/>
  <c r="J66" i="8"/>
  <c r="D126" i="8"/>
  <c r="F30" i="8"/>
  <c r="C44" i="8"/>
  <c r="L58" i="9"/>
  <c r="C58" i="9"/>
  <c r="Q47" i="9"/>
  <c r="K47" i="9"/>
  <c r="I190" i="8"/>
  <c r="N36" i="9"/>
  <c r="H168" i="8"/>
  <c r="K140" i="8"/>
  <c r="G58" i="9"/>
  <c r="D137" i="8"/>
  <c r="F173" i="8"/>
  <c r="D155" i="8"/>
  <c r="J44" i="8"/>
  <c r="P58" i="9"/>
  <c r="P47" i="9"/>
  <c r="J52" i="8"/>
  <c r="R28" i="9"/>
  <c r="E36" i="9"/>
  <c r="H140" i="8"/>
  <c r="C30" i="8"/>
  <c r="F58" i="9"/>
  <c r="I94" i="9"/>
  <c r="H190" i="8"/>
  <c r="C173" i="8"/>
  <c r="H28" i="9"/>
  <c r="F28" i="9"/>
  <c r="C99" i="8"/>
  <c r="F75" i="9"/>
  <c r="E75" i="9"/>
  <c r="C36" i="9"/>
  <c r="Q36" i="9"/>
  <c r="C155" i="8"/>
  <c r="D140" i="8"/>
  <c r="D66" i="8"/>
  <c r="F126" i="8"/>
  <c r="J30" i="8"/>
  <c r="I44" i="8"/>
  <c r="I58" i="9"/>
  <c r="R58" i="9"/>
  <c r="D47" i="9"/>
  <c r="R47" i="9"/>
  <c r="J173" i="8"/>
  <c r="G75" i="9"/>
  <c r="K155" i="8"/>
  <c r="K30" i="8"/>
  <c r="M47" i="9"/>
  <c r="J94" i="9"/>
  <c r="P75" i="9"/>
  <c r="K36" i="9"/>
  <c r="H66" i="8"/>
  <c r="J126" i="8"/>
  <c r="K190" i="8"/>
  <c r="I173" i="8"/>
  <c r="G28" i="9"/>
  <c r="K99" i="8"/>
  <c r="H36" i="9"/>
  <c r="H155" i="8"/>
  <c r="Q94" i="9"/>
  <c r="C190" i="8"/>
  <c r="D173" i="8"/>
  <c r="I28" i="9"/>
  <c r="E28" i="9"/>
  <c r="N75" i="9"/>
  <c r="O75" i="9"/>
  <c r="D36" i="9"/>
  <c r="J36" i="9"/>
  <c r="H127" i="8"/>
  <c r="I140" i="8"/>
  <c r="I66" i="8"/>
  <c r="I126" i="8"/>
  <c r="H30" i="8"/>
  <c r="F44" i="8"/>
  <c r="M58" i="9"/>
  <c r="Q58" i="9"/>
  <c r="N47" i="9"/>
  <c r="G47" i="9"/>
  <c r="F82" i="9"/>
  <c r="O82" i="9"/>
  <c r="L162" i="9"/>
  <c r="J162" i="9"/>
  <c r="C55" i="9"/>
  <c r="F55" i="9"/>
  <c r="K65" i="8"/>
  <c r="J142" i="8"/>
  <c r="F159" i="9"/>
  <c r="N159" i="9"/>
  <c r="D146" i="8"/>
  <c r="J158" i="8"/>
  <c r="R82" i="9"/>
  <c r="N82" i="9"/>
  <c r="C162" i="9"/>
  <c r="F162" i="9"/>
  <c r="D55" i="9"/>
  <c r="Q55" i="9"/>
  <c r="H65" i="8"/>
  <c r="G159" i="9"/>
  <c r="O159" i="9"/>
  <c r="I146" i="8"/>
  <c r="H158" i="8"/>
  <c r="K82" i="9"/>
  <c r="D82" i="9"/>
  <c r="H162" i="9"/>
  <c r="K162" i="9"/>
  <c r="N55" i="9"/>
  <c r="P55" i="9"/>
  <c r="D142" i="8"/>
  <c r="P159" i="9"/>
  <c r="M159" i="9"/>
  <c r="H146" i="8"/>
  <c r="C158" i="8"/>
  <c r="P82" i="9"/>
  <c r="K158" i="8"/>
  <c r="M82" i="9"/>
  <c r="I65" i="8"/>
  <c r="R159" i="9"/>
  <c r="D159" i="9"/>
  <c r="J146" i="8"/>
  <c r="J82" i="9"/>
  <c r="L82" i="9"/>
  <c r="R162" i="9"/>
  <c r="P162" i="9"/>
  <c r="I55" i="9"/>
  <c r="M55" i="9"/>
  <c r="D65" i="8"/>
  <c r="I142" i="8"/>
  <c r="Q159" i="9"/>
  <c r="L159" i="9"/>
  <c r="C146" i="8"/>
  <c r="D158" i="8"/>
  <c r="O162" i="9"/>
  <c r="G55" i="9"/>
  <c r="Q82" i="9"/>
  <c r="G82" i="9"/>
  <c r="E162" i="9"/>
  <c r="M162" i="9"/>
  <c r="J55" i="9"/>
  <c r="O55" i="9"/>
  <c r="F65" i="8"/>
  <c r="C142" i="8"/>
  <c r="K159" i="9"/>
  <c r="J159" i="9"/>
  <c r="K146" i="8"/>
  <c r="F15" i="8"/>
  <c r="D162" i="9"/>
  <c r="E55" i="9"/>
  <c r="K142" i="8"/>
  <c r="E82" i="9"/>
  <c r="C82" i="9"/>
  <c r="G162" i="9"/>
  <c r="I162" i="9"/>
  <c r="R55" i="9"/>
  <c r="L55" i="9"/>
  <c r="J65" i="8"/>
  <c r="F142" i="8"/>
  <c r="H159" i="9"/>
  <c r="I159" i="9"/>
  <c r="F146" i="8"/>
  <c r="I158" i="8"/>
  <c r="J60" i="8"/>
  <c r="K14" i="9"/>
  <c r="P14" i="9"/>
  <c r="C95" i="8"/>
  <c r="J199" i="8"/>
  <c r="I14" i="9"/>
  <c r="D14" i="9"/>
  <c r="J95" i="8"/>
  <c r="C60" i="8"/>
  <c r="J14" i="9"/>
  <c r="Q14" i="9"/>
  <c r="H95" i="8"/>
  <c r="I199" i="8"/>
  <c r="H196" i="9"/>
  <c r="J156" i="8"/>
  <c r="I120" i="8"/>
  <c r="F156" i="8"/>
  <c r="C156" i="8"/>
  <c r="D156" i="8"/>
  <c r="I156" i="8"/>
  <c r="K156" i="8"/>
  <c r="H156" i="8"/>
  <c r="O102" i="9"/>
  <c r="C102" i="9"/>
  <c r="P163" i="9"/>
  <c r="G165" i="9"/>
  <c r="I62" i="9"/>
  <c r="J163" i="9"/>
  <c r="H158" i="9"/>
  <c r="N200" i="9"/>
  <c r="L163" i="9"/>
  <c r="F163" i="9"/>
  <c r="J102" i="9"/>
  <c r="E102" i="9"/>
  <c r="F165" i="8"/>
  <c r="G201" i="9"/>
  <c r="I8" i="8"/>
  <c r="E163" i="9"/>
  <c r="O163" i="9"/>
  <c r="F102" i="9"/>
  <c r="Q102" i="9"/>
  <c r="O201" i="9"/>
  <c r="K8" i="8"/>
  <c r="N17" i="9"/>
  <c r="D163" i="9"/>
  <c r="E165" i="9"/>
  <c r="D151" i="8"/>
  <c r="N111" i="9"/>
  <c r="N163" i="9"/>
  <c r="Q163" i="9"/>
  <c r="P102" i="9"/>
  <c r="D102" i="9"/>
  <c r="J201" i="9"/>
  <c r="D165" i="9"/>
  <c r="F151" i="8"/>
  <c r="I163" i="9"/>
  <c r="H102" i="9"/>
  <c r="C148" i="8"/>
  <c r="C163" i="9"/>
  <c r="L102" i="9"/>
  <c r="N102" i="9"/>
  <c r="I82" i="8"/>
  <c r="R165" i="9"/>
  <c r="M163" i="9"/>
  <c r="I102" i="9"/>
  <c r="K102" i="9"/>
  <c r="D82" i="8"/>
  <c r="L165" i="9"/>
  <c r="R102" i="9"/>
  <c r="K201" i="9"/>
  <c r="K163" i="9"/>
  <c r="G158" i="9"/>
  <c r="G102" i="9"/>
  <c r="M102" i="9"/>
  <c r="M165"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15" i="8" a="1"/>
  <c r="E79" i="8" a="1"/>
  <c r="E121" i="8" a="1"/>
  <c r="E192" i="8" a="1"/>
  <c r="E110" i="8" a="1"/>
  <c r="E41" i="8" a="1"/>
  <c r="E49" i="8" a="1"/>
  <c r="E124" i="8" a="1"/>
  <c r="E196" i="8" a="1"/>
  <c r="E83" i="8" a="1"/>
  <c r="E13" i="8" a="1"/>
  <c r="E38" i="8" a="1"/>
  <c r="E16" i="8" a="1"/>
  <c r="E136" i="8" a="1"/>
  <c r="E73" i="8" a="1"/>
  <c r="E64" i="8" a="1"/>
  <c r="E8" i="8" a="1"/>
  <c r="E104" i="8" a="1"/>
  <c r="E194" i="8" a="1"/>
  <c r="E14" i="8" a="1"/>
  <c r="E176" i="8" a="1"/>
  <c r="E127" i="8" a="1"/>
  <c r="E69" i="8" a="1"/>
  <c r="E106" i="8" a="1"/>
  <c r="E182" i="8" a="1"/>
  <c r="E55" i="8" a="1"/>
  <c r="E62" i="8" a="1"/>
  <c r="E118" i="8" a="1"/>
  <c r="E80" i="8" a="1"/>
  <c r="E153" i="8" a="1"/>
  <c r="E15" i="8" a="1"/>
  <c r="E33" i="8" a="1"/>
  <c r="E70" i="8" a="1"/>
  <c r="E203" i="8" a="1"/>
  <c r="E46" i="8" a="1"/>
  <c r="E24" i="8" a="1"/>
  <c r="E139" i="8" a="1"/>
  <c r="E78" i="8" a="1"/>
  <c r="E40" i="8" a="1"/>
  <c r="E202" i="8" a="1"/>
  <c r="E111" i="8" a="1"/>
  <c r="E142" i="8" a="1"/>
  <c r="E42" i="8" a="1"/>
  <c r="E109" i="8" a="1"/>
  <c r="E39" i="8" a="1"/>
  <c r="E60" i="8" a="1"/>
  <c r="E131" i="8" a="1"/>
  <c r="E152" i="8" a="1"/>
  <c r="E173" i="8" a="1"/>
  <c r="E11" i="8" a="1"/>
  <c r="E141" i="8" a="1"/>
  <c r="E195" i="8" a="1"/>
  <c r="E52" i="8" a="1"/>
  <c r="E47" i="8" a="1"/>
  <c r="E76" i="8" a="1"/>
  <c r="E188" i="8" a="1"/>
  <c r="E57" i="8" a="1"/>
  <c r="E166" i="8" a="1"/>
  <c r="E180" i="8" a="1"/>
  <c r="E50" i="8" a="1"/>
  <c r="E122" i="8" a="1"/>
  <c r="E32" i="8" a="1"/>
  <c r="E140" i="8" a="1"/>
  <c r="E17" i="8" a="1"/>
  <c r="E51" i="8" a="1"/>
  <c r="E100" i="8" a="1"/>
  <c r="E85" i="8" a="1"/>
  <c r="E96" i="8" a="1"/>
  <c r="E148" i="8" a="1"/>
  <c r="E186" i="8" a="1"/>
  <c r="E144" i="8" a="1"/>
  <c r="E43" i="8" a="1"/>
  <c r="E89" i="8" a="1"/>
  <c r="E158" i="8" a="1"/>
  <c r="E187" i="8" a="1"/>
  <c r="E198" i="8" a="1"/>
  <c r="E197" i="8" a="1"/>
  <c r="E97" i="8" a="1"/>
  <c r="E120" i="8" a="1"/>
  <c r="E185" i="8" a="1"/>
  <c r="E129" i="8" a="1"/>
  <c r="E67" i="8" a="1"/>
  <c r="E170" i="8" a="1"/>
  <c r="E130" i="8" a="1"/>
  <c r="E201" i="8" a="1"/>
  <c r="E20" i="8" a="1"/>
  <c r="E183" i="8" a="1"/>
  <c r="E28" i="8" a="1"/>
  <c r="E128" i="8" a="1"/>
  <c r="E10" i="8" a="1"/>
  <c r="E90" i="8" a="1"/>
  <c r="E191" i="8" a="1"/>
  <c r="E37" i="8" a="1"/>
  <c r="E102" i="8" a="1"/>
  <c r="E25" i="8" a="1"/>
  <c r="E161" i="8" a="1"/>
  <c r="E36" i="8" a="1"/>
  <c r="E163" i="8" a="1"/>
  <c r="E105"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<sst xmlns="http://schemas.openxmlformats.org/spreadsheetml/2006/main" count="44823" uniqueCount="15688">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</sst>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RXM</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opLeftCell="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81</v>
      </c>
      <c r="F6" s="87" t="str">
        <f>VLOOKUP(OrgCodeSelection,Orgs,2,FALSE)</f>
        <v>DERBYSHIRE HEALTHCARE NHS FOUNDATION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15418</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ajUuZLc38qQoUKlKKlwX6/lvQds+s09b0YLhslmfJwqr1ErD155Y769kP1rAxuuKr9mSKhPiK92e5MR31Yx4ZQ==" saltValue="IkKcLP5ZwdraB8PTGWb9W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60" zoomScaleNormal="60" workbookViewId="0">
      <selection activeCell="F9" sqref="F9:R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10" t="str">
        <f>IF(ISBLANK(OrgNameSelection),"",OrgNameSelection)</f>
        <v>DERBYSHIRE HEALTHCARE NHS FOUNDATION TRUST</v>
      </c>
      <c r="G5" s="110"/>
      <c r="H5" s="110"/>
      <c r="I5" s="110"/>
      <c r="J5" s="110"/>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1" t="s">
        <v>2</v>
      </c>
      <c r="G7" s="111"/>
      <c r="H7" s="111"/>
      <c r="I7" s="111"/>
      <c r="J7" s="111"/>
      <c r="K7" s="111"/>
      <c r="L7" s="111"/>
      <c r="M7" s="111"/>
      <c r="N7" s="111"/>
      <c r="O7" s="111"/>
      <c r="P7" s="111"/>
      <c r="Q7" s="111"/>
      <c r="R7" s="111"/>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2" t="s">
        <v>3</v>
      </c>
      <c r="G8" s="112"/>
      <c r="H8" s="112"/>
      <c r="I8" s="112"/>
      <c r="J8" s="112"/>
      <c r="K8" s="112"/>
      <c r="L8" s="112"/>
      <c r="M8" s="112"/>
      <c r="N8" s="112"/>
      <c r="O8" s="112"/>
      <c r="P8" s="112"/>
      <c r="Q8" s="112"/>
      <c r="R8" s="112"/>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3" t="s">
        <v>15687</v>
      </c>
      <c r="G9" s="114"/>
      <c r="H9" s="114"/>
      <c r="I9" s="114"/>
      <c r="J9" s="114"/>
      <c r="K9" s="114"/>
      <c r="L9" s="114"/>
      <c r="M9" s="114"/>
      <c r="N9" s="114"/>
      <c r="O9" s="114"/>
      <c r="P9" s="114"/>
      <c r="Q9" s="114"/>
      <c r="R9" s="115"/>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3"/>
      <c r="E11" s="103"/>
      <c r="F11" s="47" t="s">
        <v>4</v>
      </c>
      <c r="G11" s="35"/>
      <c r="H11" s="35"/>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8"/>
    </row>
    <row r="12" spans="1:47" ht="46.5" customHeight="1" x14ac:dyDescent="0.2">
      <c r="D12" s="100" t="s">
        <v>9</v>
      </c>
      <c r="E12" s="102"/>
      <c r="F12" s="118" t="s">
        <v>10</v>
      </c>
      <c r="G12" s="120" t="s">
        <v>15365</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4"/>
      <c r="AD13" s="94"/>
      <c r="AE13" s="94"/>
      <c r="AF13" s="94"/>
      <c r="AG13" s="94"/>
      <c r="AH13" s="96"/>
      <c r="AI13" s="94"/>
      <c r="AJ13" s="94"/>
      <c r="AK13" s="92"/>
      <c r="AL13" s="92"/>
      <c r="AM13" s="94"/>
      <c r="AN13" s="94"/>
      <c r="AO13" s="92"/>
      <c r="AP13" s="92"/>
      <c r="AQ13" s="94"/>
      <c r="AR13" s="94"/>
      <c r="AS13" s="95"/>
      <c r="AT13" s="95"/>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19422.16</v>
      </c>
      <c r="J15" s="55">
        <f ca="1">SUM(INDIRECT("J16:J215"))</f>
        <v>16692.330000000002</v>
      </c>
      <c r="K15" s="55">
        <f ca="1">SUM(INDIRECT("K16:K215"))</f>
        <v>21376.95</v>
      </c>
      <c r="L15" s="55">
        <f ca="1">SUM(INDIRECT("L16:L215"))</f>
        <v>20301.789999999997</v>
      </c>
      <c r="M15" s="55">
        <f ca="1">SUM(INDIRECT("M16:M215"))</f>
        <v>0</v>
      </c>
      <c r="N15" s="55">
        <f ca="1">SUM(INDIRECT("N16:N215"))</f>
        <v>0</v>
      </c>
      <c r="O15" s="55">
        <f ca="1">SUM(INDIRECT("O16:O215"))</f>
        <v>0</v>
      </c>
      <c r="P15" s="55">
        <f ca="1">SUM(INDIRECT("P16:P215"))</f>
        <v>0</v>
      </c>
      <c r="Q15" s="55">
        <f ca="1">SUM(INDIRECT("Q16:Q215"))</f>
        <v>8299.1099999999988</v>
      </c>
      <c r="R15" s="55">
        <f ca="1">SUM(INDIRECT("R16:R215"))</f>
        <v>6254.32</v>
      </c>
      <c r="S15" s="55">
        <f ca="1">SUM(INDIRECT("S16:S215"))</f>
        <v>9496.41</v>
      </c>
      <c r="T15" s="55">
        <f ca="1">SUM(INDIRECT("T16:T215"))</f>
        <v>12610.8</v>
      </c>
      <c r="U15" s="55">
        <f ca="1">SUM(INDIRECT("U16:U215"))</f>
        <v>0</v>
      </c>
      <c r="V15" s="55">
        <f ca="1">SUM(INDIRECT("V16:V215"))</f>
        <v>0</v>
      </c>
      <c r="W15" s="55">
        <f ca="1">SUM(INDIRECT("W16:W215"))</f>
        <v>0</v>
      </c>
      <c r="X15" s="55">
        <f ca="1">SUM(INDIRECT("X16:X215"))</f>
        <v>0</v>
      </c>
      <c r="Y15" s="55">
        <f ca="1">SUM(INDIRECT("Y16:Y215"))</f>
        <v>4349.6000000000004</v>
      </c>
      <c r="Z15" s="55">
        <f ca="1">SUM(INDIRECT("Z16:Z215"))</f>
        <v>948.56</v>
      </c>
      <c r="AA15" s="55">
        <f ca="1">SUM(INDIRECT("AA16:AA215"))</f>
        <v>2036.76</v>
      </c>
      <c r="AB15" s="55">
        <f ca="1">SUM(INDIRECT("AB16:AB215"))</f>
        <v>1267.49</v>
      </c>
      <c r="AC15" s="55">
        <f ca="1">SUM(INDIRECT("AC16:AC215"))</f>
        <v>6313</v>
      </c>
      <c r="AD15" s="27">
        <f t="shared" ref="AD15" ca="1" si="0">IFERROR(IF(INDIRECT("$AC" &amp;ROW()) ="","",SUM(INDIRECT("J" &amp;ROW()),INDIRECT("R" &amp; ROW()))/INDIRECT("$AC" &amp;ROW())),"-")</f>
        <v>3.6348249643592587</v>
      </c>
      <c r="AE15" s="27">
        <f t="shared" ref="AE15" ca="1" si="1">IFERROR(IF(INDIRECT("$AC"&amp;ROW())="","",SUM(INDIRECT("L"&amp;ROW()),INDIRECT("T"&amp;ROW()))/INDIRECT("$AC"&amp;ROW())),"-")</f>
        <v>5.2134626960240764</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0.15025502930460952</v>
      </c>
      <c r="AI15" s="27">
        <f ca="1">IFERROR(IF(INDIRECT("$AC" &amp;ROW())="","",INDIRECT("AB" &amp;ROW())/INDIRECT("$AC" &amp;ROW())),"-")</f>
        <v>0.20077459211151591</v>
      </c>
      <c r="AJ15" s="27">
        <f ca="1">IFERROR(IF(AC15="","",SUM(J15,L15,N15,P15,R15,T15,V15,X15,Z15,AB15)/AC15),"-")</f>
        <v>9.1993172817994591</v>
      </c>
      <c r="AK15" s="29">
        <f ca="1">IFERROR(IF(INDIRECT("I" &amp;ROW())="","",INDIRECT("J" &amp;ROW())/INDIRECT("I" &amp;ROW())),"-")</f>
        <v>0.85944766184605637</v>
      </c>
      <c r="AL15" s="29">
        <f ca="1">IFERROR(IF(INDIRECT("K" &amp;ROW())="","",INDIRECT("L" &amp;ROW())/INDIRECT("K" &amp;ROW())),"-")</f>
        <v>0.94970470530173834</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0.75361333926167995</v>
      </c>
      <c r="AP15" s="30">
        <f t="shared" ref="AP15" ca="1" si="7">IFERROR(IF(INDIRECT("S" &amp;ROW())="","",INDIRECT("T" &amp;ROW())/INDIRECT("S" &amp;ROW())),"-")</f>
        <v>1.3279544585796106</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0.21807982343203969</v>
      </c>
      <c r="AT15" s="30">
        <f t="shared" ref="AT15" ca="1" si="11">IFERROR(IF(INDIRECT("AA" &amp;ROW())="","",INDIRECT("AB" &amp;ROW())/INDIRECT("AA" &amp;ROW())),"-")</f>
        <v>0.62230699738800843</v>
      </c>
    </row>
    <row r="16" spans="1:47" ht="30" x14ac:dyDescent="0.25">
      <c r="A16" s="31" t="str" cm="1">
        <f t="array" aca="1" ref="A16" ca="1">INDIRECT("D" &amp; ROW())&amp;INDIRECT("F" &amp; ROW())</f>
        <v>RXMT4CHILD BEARING INPATIENT</v>
      </c>
      <c r="D16" s="57" t="str">
        <f t="shared" ref="D16:D47" si="12">IFERROR(VLOOKUP($E$5&amp;E16,Sites,4,FALSE),"")</f>
        <v>RXMT4</v>
      </c>
      <c r="E16" s="73" t="s">
        <v>486</v>
      </c>
      <c r="F16" s="26" t="s">
        <v>10290</v>
      </c>
      <c r="G16" s="2" t="s">
        <v>15298</v>
      </c>
      <c r="H16" s="58"/>
      <c r="I16" s="3">
        <v>808.17</v>
      </c>
      <c r="J16" s="3">
        <v>781.66</v>
      </c>
      <c r="K16" s="3">
        <v>900</v>
      </c>
      <c r="L16" s="3">
        <v>470.25</v>
      </c>
      <c r="M16" s="3"/>
      <c r="N16" s="3"/>
      <c r="O16" s="3"/>
      <c r="P16" s="3"/>
      <c r="Q16" s="3">
        <v>319</v>
      </c>
      <c r="R16" s="3">
        <v>328.25</v>
      </c>
      <c r="S16" s="3">
        <v>315</v>
      </c>
      <c r="T16" s="3">
        <v>415</v>
      </c>
      <c r="U16" s="3"/>
      <c r="V16" s="3"/>
      <c r="W16" s="3"/>
      <c r="X16" s="3"/>
      <c r="Y16" s="3">
        <v>0</v>
      </c>
      <c r="Z16" s="3">
        <v>0</v>
      </c>
      <c r="AA16" s="3">
        <v>0</v>
      </c>
      <c r="AB16" s="3">
        <v>277.32</v>
      </c>
      <c r="AC16" s="3">
        <v>54</v>
      </c>
      <c r="AD16" s="4">
        <f ca="1">IF(A16="","",IFERROR((VLOOKUP(A16,A16:AC216,10,0)+VLOOKUP(A16,A16:AC216,18,0))/VLOOKUP(A16,A16:AC216,29,0),"-"))</f>
        <v>20.553888888888885</v>
      </c>
      <c r="AE16" s="4">
        <f ca="1">IF(A16="","",IFERROR((VLOOKUP(A16,A16:AC216,12,0)+VLOOKUP(A16,A16:AC216,20,0))/VLOOKUP(A16,A16:AC216,29,0),"-"))</f>
        <v>16.393518518518519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5.1355555555555554</v>
      </c>
      <c r="AJ16" s="4">
        <f ca="1">IF(A16="","",IFERROR((VLOOKUP(A16,A16:AC216,10,0)+VLOOKUP(A16,A16:AC216,12,0)+VLOOKUP(A16,A16:AC216,14,0)+VLOOKUP(A16,A16:AC216,16,0)+VLOOKUP(A16,A16:AC216,18,0)+VLOOKUP(A16,A16:AC216,20,0)+VLOOKUP(A16,A16:AC216,22,0)+VLOOKUP(A16,A16:AC216,24,0)+VLOOKUP(A16,A16:AC216,26,0)+VLOOKUP(A16,A16:AC216,28,0))/VLOOKUP(A16,A16:AC216,29,0),"-"))</f>
        <v>42.082962962962966</v>
      </c>
      <c r="AK16" s="28">
        <f ca="1">IF(A16="","",IFERROR(VLOOKUP(A16,A16:AC216,10,0)/VLOOKUP(A16,A16:AC216,9,0),"-"))</f>
        <v>0.96719749557642576</v>
      </c>
      <c r="AL16" s="28">
        <f ca="1">IF(A16="","",IFERROR(VLOOKUP(A16,A16:AC216,12,0)/VLOOKUP(A16,A16:AC216,11,0),"-"))</f>
        <v>0.52249999999999996</v>
      </c>
      <c r="AM16" s="28" t="str">
        <f ca="1">IF(A16="","",IFERROR(VLOOKUP(A16,A16:AC216,14,0)/VLOOKUP(A16,A16:AC216,13,0),"-"))</f>
        <v>-</v>
      </c>
      <c r="AN16" s="28" t="str">
        <f ca="1">IF(A16="","",IFERROR(VLOOKUP(A16,A16:AC216,16,0)/VLOOKUP(A16,A16:AC216,15,0),"-"))</f>
        <v>-</v>
      </c>
      <c r="AO16" s="28">
        <f ca="1">IF(A16="","",IFERROR(VLOOKUP(A16,A16:AC216,18,0)/VLOOKUP(A16,A16:AC216,17,0),"-"))</f>
        <v>1.0289968652037618</v>
      </c>
      <c r="AP16" s="28">
        <f ca="1">IF(A16="","",IFERROR(VLOOKUP(A16,A16:AC216,20,0)/VLOOKUP(A16,A16:AC216,19,0),"-"))</f>
        <v>1.3174603174603174</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45" x14ac:dyDescent="0.25">
      <c r="A17" s="31" t="str" cm="1">
        <f t="array" aca="1" ref="A17" ca="1">INDIRECT("D" &amp; ROW())&amp;INDIRECT("F" &amp; ROW())</f>
        <v>RXMT4CTC RESIDENTIAL REHABILITATION</v>
      </c>
      <c r="D17" s="57" t="str">
        <f t="shared" si="12"/>
        <v>RXMT4</v>
      </c>
      <c r="E17" s="73" t="s">
        <v>486</v>
      </c>
      <c r="F17" s="26" t="s">
        <v>10291</v>
      </c>
      <c r="G17" s="2" t="s">
        <v>15358</v>
      </c>
      <c r="H17" s="59"/>
      <c r="I17" s="1">
        <v>1181.1500000000001</v>
      </c>
      <c r="J17" s="1">
        <v>1212.46</v>
      </c>
      <c r="K17" s="1">
        <v>1579.45</v>
      </c>
      <c r="L17" s="1">
        <v>1359.72</v>
      </c>
      <c r="M17" s="1"/>
      <c r="N17" s="1"/>
      <c r="O17" s="1"/>
      <c r="P17" s="1"/>
      <c r="Q17" s="5">
        <v>637.5</v>
      </c>
      <c r="R17" s="5">
        <v>375</v>
      </c>
      <c r="S17" s="6">
        <v>315</v>
      </c>
      <c r="T17" s="5">
        <v>777</v>
      </c>
      <c r="U17" s="5"/>
      <c r="V17" s="6"/>
      <c r="W17" s="6"/>
      <c r="X17" s="6"/>
      <c r="Y17" s="6">
        <v>0</v>
      </c>
      <c r="Z17" s="6">
        <v>0</v>
      </c>
      <c r="AA17" s="6">
        <v>375</v>
      </c>
      <c r="AB17" s="6">
        <v>60</v>
      </c>
      <c r="AC17" s="6">
        <v>952</v>
      </c>
      <c r="AD17" s="4">
        <f t="shared" ref="AD17:AD80" ca="1" si="13">IF(A17="","",IFERROR((VLOOKUP(A17,A17:AC217,10,0)+VLOOKUP(A17,A17:AC217,18,0))/VLOOKUP(A17,A17:AC217,29,0),"-"))</f>
        <v>1.6675</v>
      </c>
      <c r="AE17" s="4">
        <f t="shared" ref="AE17:AE80" ca="1" si="14">IF(A17="","",IFERROR((VLOOKUP(A17,A17:AC217,12,0)+VLOOKUP(A17,A17:AC217,20,0))/VLOOKUP(A17,A17:AC217,29,0),"-"))</f>
        <v>2.2444537815126053</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6.3025210084033612E-2</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3.9749789915966391</v>
      </c>
      <c r="AK17" s="28">
        <f t="shared" ref="AK17:AK80" ca="1" si="20">IF(A17="","",IFERROR(VLOOKUP(A17,A17:AC217,10,0)/VLOOKUP(A17,A17:AC217,9,0),"-"))</f>
        <v>1.0265080641747448</v>
      </c>
      <c r="AL17" s="28">
        <f t="shared" ref="AL17:AL80" ca="1" si="21">IF(A17="","",IFERROR(VLOOKUP(A17,A17:AC217,12,0)/VLOOKUP(A17,A17:AC217,11,0),"-"))</f>
        <v>0.86088195257842914</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0.58823529411764708</v>
      </c>
      <c r="AP17" s="28">
        <f t="shared" ref="AP17:AP80" ca="1" si="25">IF(A17="","",IFERROR(VLOOKUP(A17,A17:AC217,20,0)/VLOOKUP(A17,A17:AC217,19,0),"-"))</f>
        <v>2.4666666666666668</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f t="shared" ref="AT17:AT80" ca="1" si="29">IF(A17="","",IFERROR(VLOOKUP(A17,A17:AC217,28,0)/VLOOKUP(A17,A17:AC217,27,0),"-"))</f>
        <v>0.16</v>
      </c>
    </row>
    <row r="18" spans="1:46" ht="30" x14ac:dyDescent="0.25">
      <c r="A18" s="31" t="str" cm="1">
        <f t="array" aca="1" ref="A18" ca="1">INDIRECT("D" &amp; ROW())&amp;INDIRECT("F" &amp; ROW())</f>
        <v>RXM54ENHANCED CARE WARD</v>
      </c>
      <c r="D18" s="57" t="str">
        <f t="shared" si="12"/>
        <v>RXM54</v>
      </c>
      <c r="E18" s="73" t="s">
        <v>7461</v>
      </c>
      <c r="F18" s="26" t="s">
        <v>10297</v>
      </c>
      <c r="G18" s="2" t="s">
        <v>15298</v>
      </c>
      <c r="H18" s="59"/>
      <c r="I18" s="3">
        <v>1299.75</v>
      </c>
      <c r="J18" s="5">
        <v>1392.67</v>
      </c>
      <c r="K18" s="5">
        <v>1325.25</v>
      </c>
      <c r="L18" s="5">
        <v>1157.07</v>
      </c>
      <c r="M18" s="5"/>
      <c r="N18" s="5"/>
      <c r="O18" s="5"/>
      <c r="P18" s="5"/>
      <c r="Q18" s="5">
        <v>630</v>
      </c>
      <c r="R18" s="5">
        <v>409.5</v>
      </c>
      <c r="S18" s="6">
        <v>630</v>
      </c>
      <c r="T18" s="5">
        <v>1123.5</v>
      </c>
      <c r="U18" s="5"/>
      <c r="V18" s="6"/>
      <c r="W18" s="6"/>
      <c r="X18" s="6"/>
      <c r="Y18" s="6">
        <v>119</v>
      </c>
      <c r="Z18" s="6">
        <v>110.5</v>
      </c>
      <c r="AA18" s="6">
        <v>375.5</v>
      </c>
      <c r="AB18" s="6">
        <v>4</v>
      </c>
      <c r="AC18" s="6">
        <v>262</v>
      </c>
      <c r="AD18" s="4">
        <f t="shared" ca="1" si="13"/>
        <v>6.87851145038168</v>
      </c>
      <c r="AE18" s="4">
        <f t="shared" ca="1" si="14"/>
        <v>8.7044656488549599</v>
      </c>
      <c r="AF18" s="4">
        <f t="shared" ca="1" si="15"/>
        <v>0</v>
      </c>
      <c r="AG18" s="4">
        <f t="shared" ca="1" si="16"/>
        <v>0</v>
      </c>
      <c r="AH18" s="4">
        <f t="shared" ca="1" si="17"/>
        <v>0.4217557251908397</v>
      </c>
      <c r="AI18" s="4">
        <f t="shared" ca="1" si="18"/>
        <v>1.5267175572519083E-2</v>
      </c>
      <c r="AJ18" s="4">
        <f t="shared" ca="1" si="19"/>
        <v>16.02</v>
      </c>
      <c r="AK18" s="28">
        <f t="shared" ca="1" si="20"/>
        <v>1.0714906712829391</v>
      </c>
      <c r="AL18" s="28">
        <f t="shared" ca="1" si="21"/>
        <v>0.8730956423316355</v>
      </c>
      <c r="AM18" s="28" t="str">
        <f t="shared" ca="1" si="22"/>
        <v>-</v>
      </c>
      <c r="AN18" s="28" t="str">
        <f t="shared" ca="1" si="23"/>
        <v>-</v>
      </c>
      <c r="AO18" s="28">
        <f t="shared" ca="1" si="24"/>
        <v>0.65</v>
      </c>
      <c r="AP18" s="28">
        <f t="shared" ca="1" si="25"/>
        <v>1.7833333333333334</v>
      </c>
      <c r="AQ18" s="28" t="str">
        <f t="shared" ca="1" si="26"/>
        <v>-</v>
      </c>
      <c r="AR18" s="28" t="str">
        <f t="shared" ca="1" si="27"/>
        <v>-</v>
      </c>
      <c r="AS18" s="28">
        <f t="shared" ca="1" si="28"/>
        <v>0.9285714285714286</v>
      </c>
      <c r="AT18" s="28">
        <f t="shared" ca="1" si="29"/>
        <v>1.0652463382157125E-2</v>
      </c>
    </row>
    <row r="19" spans="1:46" ht="45" x14ac:dyDescent="0.2">
      <c r="A19" s="31" t="str" cm="1">
        <f t="array" aca="1" ref="A19" ca="1">INDIRECT("D" &amp; ROW())&amp;INDIRECT("F" &amp; ROW())</f>
        <v>RXM70HARTINGTON UNIT - MORTON WARD ADULT</v>
      </c>
      <c r="D19" s="57" t="str">
        <f t="shared" si="12"/>
        <v>RXM70</v>
      </c>
      <c r="E19" s="74" t="s">
        <v>7451</v>
      </c>
      <c r="F19" s="26" t="s">
        <v>10295</v>
      </c>
      <c r="G19" s="2" t="s">
        <v>15298</v>
      </c>
      <c r="H19" s="59" t="s">
        <v>15310</v>
      </c>
      <c r="I19" s="3">
        <v>1366.5</v>
      </c>
      <c r="J19" s="5">
        <v>1324.82</v>
      </c>
      <c r="K19" s="5">
        <v>1363.5</v>
      </c>
      <c r="L19" s="5">
        <v>1305</v>
      </c>
      <c r="M19" s="5"/>
      <c r="N19" s="5"/>
      <c r="O19" s="5"/>
      <c r="P19" s="5"/>
      <c r="Q19" s="5">
        <v>555</v>
      </c>
      <c r="R19" s="5">
        <v>301.5</v>
      </c>
      <c r="S19" s="6">
        <v>555</v>
      </c>
      <c r="T19" s="5">
        <v>735.08</v>
      </c>
      <c r="U19" s="5"/>
      <c r="V19" s="6"/>
      <c r="W19" s="6"/>
      <c r="X19" s="6"/>
      <c r="Y19" s="6">
        <v>0</v>
      </c>
      <c r="Z19" s="6">
        <v>45</v>
      </c>
      <c r="AA19" s="6">
        <v>0</v>
      </c>
      <c r="AB19" s="6">
        <v>202</v>
      </c>
      <c r="AC19" s="6">
        <v>491</v>
      </c>
      <c r="AD19" s="4">
        <f t="shared" ca="1" si="13"/>
        <v>3.3122606924643585</v>
      </c>
      <c r="AE19" s="4">
        <f t="shared" ca="1" si="14"/>
        <v>4.1549490835030545</v>
      </c>
      <c r="AF19" s="4">
        <f t="shared" ca="1" si="15"/>
        <v>0</v>
      </c>
      <c r="AG19" s="4">
        <f t="shared" ca="1" si="16"/>
        <v>0</v>
      </c>
      <c r="AH19" s="4">
        <f t="shared" ca="1" si="17"/>
        <v>9.1649694501018328E-2</v>
      </c>
      <c r="AI19" s="4">
        <f t="shared" ca="1" si="18"/>
        <v>0.41140529531568226</v>
      </c>
      <c r="AJ19" s="4">
        <f t="shared" ca="1" si="19"/>
        <v>7.9702647657841137</v>
      </c>
      <c r="AK19" s="28">
        <f t="shared" ca="1" si="20"/>
        <v>0.96949871935601895</v>
      </c>
      <c r="AL19" s="28">
        <f t="shared" ca="1" si="21"/>
        <v>0.95709570957095713</v>
      </c>
      <c r="AM19" s="28" t="str">
        <f t="shared" ca="1" si="22"/>
        <v>-</v>
      </c>
      <c r="AN19" s="28" t="str">
        <f t="shared" ca="1" si="23"/>
        <v>-</v>
      </c>
      <c r="AO19" s="28">
        <f t="shared" ca="1" si="24"/>
        <v>0.54324324324324325</v>
      </c>
      <c r="AP19" s="28">
        <f t="shared" ca="1" si="25"/>
        <v>1.3244684684684684</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RXM71HARTINGTON UNIT - PLEASLEY WARD ADULT</v>
      </c>
      <c r="D20" s="57" t="str">
        <f t="shared" si="12"/>
        <v>RXM71</v>
      </c>
      <c r="E20" s="75" t="s">
        <v>7457</v>
      </c>
      <c r="F20" s="26" t="s">
        <v>10296</v>
      </c>
      <c r="G20" s="2" t="s">
        <v>15298</v>
      </c>
      <c r="H20" s="59"/>
      <c r="I20" s="3">
        <v>1502.25</v>
      </c>
      <c r="J20" s="5">
        <v>1239.21</v>
      </c>
      <c r="K20" s="5">
        <v>1363.5</v>
      </c>
      <c r="L20" s="5">
        <v>1371.32</v>
      </c>
      <c r="M20" s="5"/>
      <c r="N20" s="5"/>
      <c r="O20" s="5"/>
      <c r="P20" s="5"/>
      <c r="Q20" s="5">
        <v>555</v>
      </c>
      <c r="R20" s="5">
        <v>299.24</v>
      </c>
      <c r="S20" s="6">
        <v>555</v>
      </c>
      <c r="T20" s="5">
        <v>732.82</v>
      </c>
      <c r="U20" s="5"/>
      <c r="V20" s="6"/>
      <c r="W20" s="6"/>
      <c r="X20" s="6"/>
      <c r="Y20" s="6">
        <v>0</v>
      </c>
      <c r="Z20" s="6">
        <v>0</v>
      </c>
      <c r="AA20" s="6">
        <v>0</v>
      </c>
      <c r="AB20" s="6">
        <v>262.5</v>
      </c>
      <c r="AC20" s="6">
        <v>543</v>
      </c>
      <c r="AD20" s="4">
        <f t="shared" ca="1" si="13"/>
        <v>2.8332412523020261</v>
      </c>
      <c r="AE20" s="4">
        <f t="shared" ca="1" si="14"/>
        <v>3.875027624309392</v>
      </c>
      <c r="AF20" s="4">
        <f t="shared" ca="1" si="15"/>
        <v>0</v>
      </c>
      <c r="AG20" s="4">
        <f t="shared" ca="1" si="16"/>
        <v>0</v>
      </c>
      <c r="AH20" s="4">
        <f t="shared" ca="1" si="17"/>
        <v>0</v>
      </c>
      <c r="AI20" s="4">
        <f t="shared" ca="1" si="18"/>
        <v>0.48342541436464087</v>
      </c>
      <c r="AJ20" s="4">
        <f t="shared" ca="1" si="19"/>
        <v>7.1916942909760584</v>
      </c>
      <c r="AK20" s="28">
        <f t="shared" ca="1" si="20"/>
        <v>0.82490264603095365</v>
      </c>
      <c r="AL20" s="28">
        <f t="shared" ca="1" si="21"/>
        <v>1.0057352401906856</v>
      </c>
      <c r="AM20" s="28" t="str">
        <f t="shared" ca="1" si="22"/>
        <v>-</v>
      </c>
      <c r="AN20" s="28" t="str">
        <f t="shared" ca="1" si="23"/>
        <v>-</v>
      </c>
      <c r="AO20" s="28">
        <f t="shared" ca="1" si="24"/>
        <v>0.53917117117117119</v>
      </c>
      <c r="AP20" s="28">
        <f t="shared" ca="1" si="25"/>
        <v>1.3203963963963965</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RXM76HARTINGTON UNIT - TANSLEY WARD ADULT</v>
      </c>
      <c r="D21" s="57" t="str">
        <f t="shared" si="12"/>
        <v>RXM76</v>
      </c>
      <c r="E21" s="75" t="s">
        <v>7467</v>
      </c>
      <c r="F21" s="26" t="s">
        <v>10298</v>
      </c>
      <c r="G21" s="2" t="s">
        <v>15298</v>
      </c>
      <c r="H21" s="59"/>
      <c r="I21" s="3">
        <v>1488</v>
      </c>
      <c r="J21" s="5">
        <v>1139.5</v>
      </c>
      <c r="K21" s="5">
        <v>1370.25</v>
      </c>
      <c r="L21" s="5">
        <v>1238.92</v>
      </c>
      <c r="M21" s="5"/>
      <c r="N21" s="5"/>
      <c r="O21" s="5"/>
      <c r="P21" s="5"/>
      <c r="Q21" s="5">
        <v>592.91</v>
      </c>
      <c r="R21" s="5">
        <v>594.29999999999995</v>
      </c>
      <c r="S21" s="6">
        <v>563.91</v>
      </c>
      <c r="T21" s="5">
        <v>814.88</v>
      </c>
      <c r="U21" s="5"/>
      <c r="V21" s="6"/>
      <c r="W21" s="6"/>
      <c r="X21" s="6"/>
      <c r="Y21" s="6">
        <v>648</v>
      </c>
      <c r="Z21" s="6">
        <v>151.75</v>
      </c>
      <c r="AA21" s="6">
        <v>0</v>
      </c>
      <c r="AB21" s="6">
        <v>0</v>
      </c>
      <c r="AC21" s="6">
        <v>542</v>
      </c>
      <c r="AD21" s="4">
        <f t="shared" ca="1" si="13"/>
        <v>3.1988929889298894</v>
      </c>
      <c r="AE21" s="4">
        <f t="shared" ca="1" si="14"/>
        <v>3.7892988929889304</v>
      </c>
      <c r="AF21" s="4">
        <f t="shared" ca="1" si="15"/>
        <v>0</v>
      </c>
      <c r="AG21" s="4">
        <f t="shared" ca="1" si="16"/>
        <v>0</v>
      </c>
      <c r="AH21" s="4">
        <f t="shared" ca="1" si="17"/>
        <v>0.27998154981549817</v>
      </c>
      <c r="AI21" s="4">
        <f t="shared" ca="1" si="18"/>
        <v>0</v>
      </c>
      <c r="AJ21" s="4">
        <f t="shared" ca="1" si="19"/>
        <v>7.2681734317343176</v>
      </c>
      <c r="AK21" s="28">
        <f t="shared" ca="1" si="20"/>
        <v>0.76579301075268813</v>
      </c>
      <c r="AL21" s="28">
        <f t="shared" ca="1" si="21"/>
        <v>0.90415617588031383</v>
      </c>
      <c r="AM21" s="28" t="str">
        <f t="shared" ca="1" si="22"/>
        <v>-</v>
      </c>
      <c r="AN21" s="28" t="str">
        <f t="shared" ca="1" si="23"/>
        <v>-</v>
      </c>
      <c r="AO21" s="28">
        <f t="shared" ca="1" si="24"/>
        <v>1.0023443692971952</v>
      </c>
      <c r="AP21" s="28">
        <f t="shared" ca="1" si="25"/>
        <v>1.4450532886453513</v>
      </c>
      <c r="AQ21" s="28" t="str">
        <f t="shared" ca="1" si="26"/>
        <v>-</v>
      </c>
      <c r="AR21" s="28" t="str">
        <f t="shared" ca="1" si="27"/>
        <v>-</v>
      </c>
      <c r="AS21" s="28">
        <f t="shared" ca="1" si="28"/>
        <v>0.23418209876543211</v>
      </c>
      <c r="AT21" s="28" t="str">
        <f t="shared" ca="1" si="29"/>
        <v>-</v>
      </c>
    </row>
    <row r="22" spans="1:46" ht="45" x14ac:dyDescent="0.2">
      <c r="A22" s="31" t="str" cm="1">
        <f t="array" aca="1" ref="A22" ca="1">INDIRECT("D" &amp; ROW())&amp;INDIRECT("F" &amp; ROW())</f>
        <v>RXM30KEDLESTON LOW SECURE UNIT</v>
      </c>
      <c r="D22" s="57" t="str">
        <f t="shared" si="12"/>
        <v>RXM30</v>
      </c>
      <c r="E22" s="76" t="s">
        <v>7443</v>
      </c>
      <c r="F22" s="26" t="s">
        <v>10294</v>
      </c>
      <c r="G22" s="2" t="s">
        <v>15304</v>
      </c>
      <c r="H22" s="59"/>
      <c r="I22" s="3">
        <v>1819.5</v>
      </c>
      <c r="J22" s="5">
        <v>1361.16</v>
      </c>
      <c r="K22" s="5">
        <v>2172.5</v>
      </c>
      <c r="L22" s="5">
        <v>2451.75</v>
      </c>
      <c r="M22" s="5"/>
      <c r="N22" s="5"/>
      <c r="O22" s="5"/>
      <c r="P22" s="5"/>
      <c r="Q22" s="5">
        <v>615</v>
      </c>
      <c r="R22" s="5">
        <v>606.41999999999996</v>
      </c>
      <c r="S22" s="6">
        <v>1230</v>
      </c>
      <c r="T22" s="5">
        <v>1214.5</v>
      </c>
      <c r="U22" s="5"/>
      <c r="V22" s="6"/>
      <c r="W22" s="6"/>
      <c r="X22" s="6"/>
      <c r="Y22" s="6">
        <v>0</v>
      </c>
      <c r="Z22" s="6">
        <v>0</v>
      </c>
      <c r="AA22" s="6">
        <v>225</v>
      </c>
      <c r="AB22" s="6">
        <v>5.5</v>
      </c>
      <c r="AC22" s="6">
        <v>480</v>
      </c>
      <c r="AD22" s="4">
        <f t="shared" ca="1" si="13"/>
        <v>4.0991249999999999</v>
      </c>
      <c r="AE22" s="4">
        <f t="shared" ca="1" si="14"/>
        <v>7.638020833333333</v>
      </c>
      <c r="AF22" s="4">
        <f t="shared" ca="1" si="15"/>
        <v>0</v>
      </c>
      <c r="AG22" s="4">
        <f t="shared" ca="1" si="16"/>
        <v>0</v>
      </c>
      <c r="AH22" s="4">
        <f t="shared" ca="1" si="17"/>
        <v>0</v>
      </c>
      <c r="AI22" s="4">
        <f t="shared" ca="1" si="18"/>
        <v>1.1458333333333333E-2</v>
      </c>
      <c r="AJ22" s="4">
        <f t="shared" ca="1" si="19"/>
        <v>11.748604166666667</v>
      </c>
      <c r="AK22" s="28">
        <f t="shared" ca="1" si="20"/>
        <v>0.74809563066776597</v>
      </c>
      <c r="AL22" s="28">
        <f t="shared" ca="1" si="21"/>
        <v>1.1285385500575373</v>
      </c>
      <c r="AM22" s="28" t="str">
        <f t="shared" ca="1" si="22"/>
        <v>-</v>
      </c>
      <c r="AN22" s="28" t="str">
        <f t="shared" ca="1" si="23"/>
        <v>-</v>
      </c>
      <c r="AO22" s="28">
        <f t="shared" ca="1" si="24"/>
        <v>0.98604878048780487</v>
      </c>
      <c r="AP22" s="28">
        <f t="shared" ca="1" si="25"/>
        <v>0.98739837398373986</v>
      </c>
      <c r="AQ22" s="28" t="str">
        <f t="shared" ca="1" si="26"/>
        <v>-</v>
      </c>
      <c r="AR22" s="28" t="str">
        <f t="shared" ca="1" si="27"/>
        <v>-</v>
      </c>
      <c r="AS22" s="28" t="str">
        <f t="shared" ca="1" si="28"/>
        <v>-</v>
      </c>
      <c r="AT22" s="28">
        <f t="shared" ca="1" si="29"/>
        <v>2.4444444444444446E-2</v>
      </c>
    </row>
    <row r="23" spans="1:46" ht="30" x14ac:dyDescent="0.2">
      <c r="A23" s="31" t="str" cm="1">
        <f t="array" aca="1" ref="A23" ca="1">INDIRECT("D" &amp; ROW())&amp;INDIRECT("F" &amp; ROW())</f>
        <v>RXMT4KINGSWAY CUBLEY COURT - FEMALE</v>
      </c>
      <c r="D23" s="57" t="str">
        <f t="shared" si="12"/>
        <v>RXMT4</v>
      </c>
      <c r="E23" s="76" t="s">
        <v>486</v>
      </c>
      <c r="F23" s="26" t="s">
        <v>10292</v>
      </c>
      <c r="G23" s="2" t="s">
        <v>15310</v>
      </c>
      <c r="H23" s="59"/>
      <c r="I23" s="3">
        <v>1338</v>
      </c>
      <c r="J23" s="5">
        <v>979.37</v>
      </c>
      <c r="K23" s="5">
        <v>2118</v>
      </c>
      <c r="L23" s="5">
        <v>1870.14</v>
      </c>
      <c r="M23" s="5"/>
      <c r="N23" s="5"/>
      <c r="O23" s="5"/>
      <c r="P23" s="5"/>
      <c r="Q23" s="5">
        <v>624.9</v>
      </c>
      <c r="R23" s="5">
        <v>562.45000000000005</v>
      </c>
      <c r="S23" s="6">
        <v>1198</v>
      </c>
      <c r="T23" s="5">
        <v>1348.24</v>
      </c>
      <c r="U23" s="5"/>
      <c r="V23" s="6"/>
      <c r="W23" s="6"/>
      <c r="X23" s="6"/>
      <c r="Y23" s="6">
        <v>375</v>
      </c>
      <c r="Z23" s="6">
        <v>157.5</v>
      </c>
      <c r="AA23" s="6">
        <v>0</v>
      </c>
      <c r="AB23" s="6">
        <v>0</v>
      </c>
      <c r="AC23" s="6">
        <v>405</v>
      </c>
      <c r="AD23" s="4">
        <f t="shared" ca="1" si="13"/>
        <v>3.8069629629629635</v>
      </c>
      <c r="AE23" s="4">
        <f t="shared" ca="1" si="14"/>
        <v>7.9466172839506175</v>
      </c>
      <c r="AF23" s="4">
        <f t="shared" ca="1" si="15"/>
        <v>0</v>
      </c>
      <c r="AG23" s="4">
        <f t="shared" ca="1" si="16"/>
        <v>0</v>
      </c>
      <c r="AH23" s="4">
        <f t="shared" ca="1" si="17"/>
        <v>0.3888888888888889</v>
      </c>
      <c r="AI23" s="4">
        <f t="shared" ca="1" si="18"/>
        <v>0</v>
      </c>
      <c r="AJ23" s="4">
        <f t="shared" ca="1" si="19"/>
        <v>12.142469135802468</v>
      </c>
      <c r="AK23" s="28">
        <f t="shared" ca="1" si="20"/>
        <v>0.73196562032884904</v>
      </c>
      <c r="AL23" s="28">
        <f t="shared" ca="1" si="21"/>
        <v>0.8829745042492918</v>
      </c>
      <c r="AM23" s="28" t="str">
        <f t="shared" ca="1" si="22"/>
        <v>-</v>
      </c>
      <c r="AN23" s="28" t="str">
        <f t="shared" ca="1" si="23"/>
        <v>-</v>
      </c>
      <c r="AO23" s="28">
        <f t="shared" ca="1" si="24"/>
        <v>0.90006401024163873</v>
      </c>
      <c r="AP23" s="28">
        <f t="shared" ca="1" si="25"/>
        <v>1.1254090150250418</v>
      </c>
      <c r="AQ23" s="28" t="str">
        <f t="shared" ca="1" si="26"/>
        <v>-</v>
      </c>
      <c r="AR23" s="28" t="str">
        <f t="shared" ca="1" si="27"/>
        <v>-</v>
      </c>
      <c r="AS23" s="28">
        <f t="shared" ca="1" si="28"/>
        <v>0.42</v>
      </c>
      <c r="AT23" s="28" t="str">
        <f t="shared" ca="1" si="29"/>
        <v>-</v>
      </c>
    </row>
    <row r="24" spans="1:46" ht="30" x14ac:dyDescent="0.2">
      <c r="A24" s="31" t="str" cm="1">
        <f t="array" aca="1" ref="A24" ca="1">INDIRECT("D" &amp; ROW())&amp;INDIRECT("F" &amp; ROW())</f>
        <v>RXMT4KINGSWAY CUBLEY COURT - MALE</v>
      </c>
      <c r="D24" s="57" t="str">
        <f t="shared" si="12"/>
        <v>RXMT4</v>
      </c>
      <c r="E24" s="76" t="s">
        <v>486</v>
      </c>
      <c r="F24" s="26" t="s">
        <v>10293</v>
      </c>
      <c r="G24" s="2" t="s">
        <v>15310</v>
      </c>
      <c r="H24" s="59"/>
      <c r="I24" s="3">
        <v>1545</v>
      </c>
      <c r="J24" s="5">
        <v>1003.07</v>
      </c>
      <c r="K24" s="5">
        <v>2821.5</v>
      </c>
      <c r="L24" s="5">
        <v>2604.09</v>
      </c>
      <c r="M24" s="5"/>
      <c r="N24" s="5"/>
      <c r="O24" s="5"/>
      <c r="P24" s="5"/>
      <c r="Q24" s="5">
        <v>624.9</v>
      </c>
      <c r="R24" s="5">
        <v>459.01</v>
      </c>
      <c r="S24" s="6">
        <v>937.5</v>
      </c>
      <c r="T24" s="5">
        <v>1249.52</v>
      </c>
      <c r="U24" s="5"/>
      <c r="V24" s="6"/>
      <c r="W24" s="6"/>
      <c r="X24" s="6"/>
      <c r="Y24" s="6">
        <v>375</v>
      </c>
      <c r="Z24" s="6">
        <v>127.5</v>
      </c>
      <c r="AA24" s="6">
        <v>0</v>
      </c>
      <c r="AB24" s="6">
        <v>127.5</v>
      </c>
      <c r="AC24" s="6">
        <v>208</v>
      </c>
      <c r="AD24" s="4">
        <f t="shared" ca="1" si="13"/>
        <v>7.0292307692307689</v>
      </c>
      <c r="AE24" s="4">
        <f t="shared" ca="1" si="14"/>
        <v>18.526971153846155</v>
      </c>
      <c r="AF24" s="4">
        <f t="shared" ca="1" si="15"/>
        <v>0</v>
      </c>
      <c r="AG24" s="4">
        <f t="shared" ca="1" si="16"/>
        <v>0</v>
      </c>
      <c r="AH24" s="4">
        <f t="shared" ca="1" si="17"/>
        <v>0.61298076923076927</v>
      </c>
      <c r="AI24" s="4">
        <f t="shared" ca="1" si="18"/>
        <v>0.61298076923076927</v>
      </c>
      <c r="AJ24" s="4">
        <f t="shared" ca="1" si="19"/>
        <v>26.782163461538463</v>
      </c>
      <c r="AK24" s="28">
        <f t="shared" ca="1" si="20"/>
        <v>0.64923624595469254</v>
      </c>
      <c r="AL24" s="28">
        <f t="shared" ca="1" si="21"/>
        <v>0.9229452418926104</v>
      </c>
      <c r="AM24" s="28" t="str">
        <f t="shared" ca="1" si="22"/>
        <v>-</v>
      </c>
      <c r="AN24" s="28" t="str">
        <f t="shared" ca="1" si="23"/>
        <v>-</v>
      </c>
      <c r="AO24" s="28">
        <f t="shared" ca="1" si="24"/>
        <v>0.73453352536405825</v>
      </c>
      <c r="AP24" s="28">
        <f t="shared" ca="1" si="25"/>
        <v>1.3328213333333334</v>
      </c>
      <c r="AQ24" s="28" t="str">
        <f t="shared" ca="1" si="26"/>
        <v>-</v>
      </c>
      <c r="AR24" s="28" t="str">
        <f t="shared" ca="1" si="27"/>
        <v>-</v>
      </c>
      <c r="AS24" s="28">
        <f t="shared" ca="1" si="28"/>
        <v>0.34</v>
      </c>
      <c r="AT24" s="28" t="str">
        <f t="shared" ca="1" si="29"/>
        <v>-</v>
      </c>
    </row>
    <row r="25" spans="1:46" ht="30" x14ac:dyDescent="0.2">
      <c r="A25" s="31" t="str" cm="1">
        <f t="array" aca="1" ref="A25" ca="1">INDIRECT("D" &amp; ROW())&amp;INDIRECT("F" &amp; ROW())</f>
        <v>RXM63LONDON ROAD COMMUNITY HOSPITAL - WARD 1 OP</v>
      </c>
      <c r="D25" s="57" t="str">
        <f t="shared" si="12"/>
        <v>RXM63</v>
      </c>
      <c r="E25" s="76" t="s">
        <v>7479</v>
      </c>
      <c r="F25" s="26" t="s">
        <v>10299</v>
      </c>
      <c r="G25" s="2" t="s">
        <v>15310</v>
      </c>
      <c r="H25" s="59"/>
      <c r="I25" s="3">
        <v>1565.84</v>
      </c>
      <c r="J25" s="5">
        <v>1357.95</v>
      </c>
      <c r="K25" s="5">
        <v>1482.5</v>
      </c>
      <c r="L25" s="5">
        <v>1542.63</v>
      </c>
      <c r="M25" s="5"/>
      <c r="N25" s="5"/>
      <c r="O25" s="5"/>
      <c r="P25" s="5"/>
      <c r="Q25" s="5">
        <v>624.9</v>
      </c>
      <c r="R25" s="5">
        <v>511.4</v>
      </c>
      <c r="S25" s="6">
        <v>677</v>
      </c>
      <c r="T25" s="5">
        <v>1016.19</v>
      </c>
      <c r="U25" s="5"/>
      <c r="V25" s="6"/>
      <c r="W25" s="6"/>
      <c r="X25" s="6"/>
      <c r="Y25" s="6">
        <v>1707.6</v>
      </c>
      <c r="Z25" s="6">
        <v>179.99</v>
      </c>
      <c r="AA25" s="6">
        <v>450</v>
      </c>
      <c r="AB25" s="6">
        <v>120.17</v>
      </c>
      <c r="AC25" s="6">
        <v>463</v>
      </c>
      <c r="AD25" s="4">
        <f t="shared" ca="1" si="13"/>
        <v>4.0374730021598273</v>
      </c>
      <c r="AE25" s="4">
        <f t="shared" ca="1" si="14"/>
        <v>5.5266090712742981</v>
      </c>
      <c r="AF25" s="4">
        <f t="shared" ca="1" si="15"/>
        <v>0</v>
      </c>
      <c r="AG25" s="4">
        <f t="shared" ca="1" si="16"/>
        <v>0</v>
      </c>
      <c r="AH25" s="4">
        <f t="shared" ca="1" si="17"/>
        <v>0.38874730021598275</v>
      </c>
      <c r="AI25" s="4">
        <f t="shared" ca="1" si="18"/>
        <v>0.25954643628509722</v>
      </c>
      <c r="AJ25" s="4">
        <f t="shared" ca="1" si="19"/>
        <v>10.212375809935205</v>
      </c>
      <c r="AK25" s="28">
        <f t="shared" ca="1" si="20"/>
        <v>0.86723420017370878</v>
      </c>
      <c r="AL25" s="28">
        <f t="shared" ca="1" si="21"/>
        <v>1.0405598650927488</v>
      </c>
      <c r="AM25" s="28" t="str">
        <f t="shared" ca="1" si="22"/>
        <v>-</v>
      </c>
      <c r="AN25" s="28" t="str">
        <f t="shared" ca="1" si="23"/>
        <v>-</v>
      </c>
      <c r="AO25" s="28">
        <f t="shared" ca="1" si="24"/>
        <v>0.81837093935029603</v>
      </c>
      <c r="AP25" s="28">
        <f t="shared" ca="1" si="25"/>
        <v>1.5010192023633679</v>
      </c>
      <c r="AQ25" s="28" t="str">
        <f t="shared" ca="1" si="26"/>
        <v>-</v>
      </c>
      <c r="AR25" s="28" t="str">
        <f t="shared" ca="1" si="27"/>
        <v>-</v>
      </c>
      <c r="AS25" s="28">
        <f t="shared" ca="1" si="28"/>
        <v>0.10540524713047553</v>
      </c>
      <c r="AT25" s="28">
        <f t="shared" ca="1" si="29"/>
        <v>0.26704444444444447</v>
      </c>
    </row>
    <row r="26" spans="1:46" ht="30" x14ac:dyDescent="0.2">
      <c r="A26" s="31" t="str" cm="1">
        <f t="array" aca="1" ref="A26" ca="1">INDIRECT("D" &amp; ROW())&amp;INDIRECT("F" &amp; ROW())</f>
        <v>RXM77RADBOURNE UNIT - WARD 33 ADULT ACUTE INPATIENT</v>
      </c>
      <c r="D26" s="57" t="str">
        <f t="shared" si="12"/>
        <v>RXM77</v>
      </c>
      <c r="E26" s="76" t="s">
        <v>7485</v>
      </c>
      <c r="F26" s="26" t="s">
        <v>10300</v>
      </c>
      <c r="G26" s="2" t="s">
        <v>15298</v>
      </c>
      <c r="H26" s="59"/>
      <c r="I26" s="3">
        <v>1323.5</v>
      </c>
      <c r="J26" s="5">
        <v>1221.25</v>
      </c>
      <c r="K26" s="5">
        <v>1317</v>
      </c>
      <c r="L26" s="5">
        <v>1376.67</v>
      </c>
      <c r="M26" s="5"/>
      <c r="N26" s="5"/>
      <c r="O26" s="5"/>
      <c r="P26" s="5"/>
      <c r="Q26" s="5">
        <v>630</v>
      </c>
      <c r="R26" s="5">
        <v>514.5</v>
      </c>
      <c r="S26" s="6">
        <v>630</v>
      </c>
      <c r="T26" s="5">
        <v>716.32</v>
      </c>
      <c r="U26" s="5"/>
      <c r="V26" s="6"/>
      <c r="W26" s="6"/>
      <c r="X26" s="6"/>
      <c r="Y26" s="6">
        <v>0</v>
      </c>
      <c r="Z26" s="6">
        <v>0</v>
      </c>
      <c r="AA26" s="6">
        <v>0</v>
      </c>
      <c r="AB26" s="6">
        <v>0</v>
      </c>
      <c r="AC26" s="6">
        <v>495</v>
      </c>
      <c r="AD26" s="4">
        <f t="shared" ca="1" si="13"/>
        <v>3.5065656565656567</v>
      </c>
      <c r="AE26" s="4">
        <f t="shared" ca="1" si="14"/>
        <v>4.2282626262626266</v>
      </c>
      <c r="AF26" s="4">
        <f t="shared" ca="1" si="15"/>
        <v>0</v>
      </c>
      <c r="AG26" s="4">
        <f t="shared" ca="1" si="16"/>
        <v>0</v>
      </c>
      <c r="AH26" s="4">
        <f t="shared" ca="1" si="17"/>
        <v>0</v>
      </c>
      <c r="AI26" s="4">
        <f t="shared" ca="1" si="18"/>
        <v>0</v>
      </c>
      <c r="AJ26" s="4">
        <f t="shared" ca="1" si="19"/>
        <v>7.7348282828282837</v>
      </c>
      <c r="AK26" s="28">
        <f t="shared" ca="1" si="20"/>
        <v>0.92274272761616927</v>
      </c>
      <c r="AL26" s="28">
        <f t="shared" ca="1" si="21"/>
        <v>1.0453075170842825</v>
      </c>
      <c r="AM26" s="28" t="str">
        <f t="shared" ca="1" si="22"/>
        <v>-</v>
      </c>
      <c r="AN26" s="28" t="str">
        <f t="shared" ca="1" si="23"/>
        <v>-</v>
      </c>
      <c r="AO26" s="28">
        <f t="shared" ca="1" si="24"/>
        <v>0.81666666666666665</v>
      </c>
      <c r="AP26" s="28">
        <f t="shared" ca="1" si="25"/>
        <v>1.137015873015873</v>
      </c>
      <c r="AQ26" s="28" t="str">
        <f t="shared" ca="1" si="26"/>
        <v>-</v>
      </c>
      <c r="AR26" s="28" t="str">
        <f t="shared" ca="1" si="27"/>
        <v>-</v>
      </c>
      <c r="AS26" s="28" t="str">
        <f t="shared" ca="1" si="28"/>
        <v>-</v>
      </c>
      <c r="AT26" s="28" t="str">
        <f t="shared" ca="1" si="29"/>
        <v>-</v>
      </c>
    </row>
    <row r="27" spans="1:46" ht="30" x14ac:dyDescent="0.2">
      <c r="A27" s="31" t="str" cm="1">
        <f t="array" aca="1" ref="A27" ca="1">INDIRECT("D" &amp; ROW())&amp;INDIRECT("F" &amp; ROW())</f>
        <v>RXM78RADBOURNE UNIT - WARD 34 ADULT ACUTE INPATIENT</v>
      </c>
      <c r="D27" s="57" t="str">
        <f t="shared" si="12"/>
        <v>RXM78</v>
      </c>
      <c r="E27" s="76" t="s">
        <v>7487</v>
      </c>
      <c r="F27" s="26" t="s">
        <v>10301</v>
      </c>
      <c r="G27" s="2" t="s">
        <v>15298</v>
      </c>
      <c r="H27" s="59"/>
      <c r="I27" s="3">
        <v>1333.5</v>
      </c>
      <c r="J27" s="5">
        <v>1163.5</v>
      </c>
      <c r="K27" s="5">
        <v>1338</v>
      </c>
      <c r="L27" s="5">
        <v>1133.57</v>
      </c>
      <c r="M27" s="5"/>
      <c r="N27" s="5"/>
      <c r="O27" s="5"/>
      <c r="P27" s="5"/>
      <c r="Q27" s="5">
        <v>630</v>
      </c>
      <c r="R27" s="5">
        <v>525</v>
      </c>
      <c r="S27" s="6">
        <v>630</v>
      </c>
      <c r="T27" s="5">
        <v>693</v>
      </c>
      <c r="U27" s="5"/>
      <c r="V27" s="6"/>
      <c r="W27" s="6"/>
      <c r="X27" s="6"/>
      <c r="Y27" s="6">
        <v>375</v>
      </c>
      <c r="Z27" s="6">
        <v>176.32</v>
      </c>
      <c r="AA27" s="6">
        <v>0</v>
      </c>
      <c r="AB27" s="6">
        <v>157.5</v>
      </c>
      <c r="AC27" s="6">
        <v>439</v>
      </c>
      <c r="AD27" s="4">
        <f t="shared" ca="1" si="13"/>
        <v>3.84624145785877</v>
      </c>
      <c r="AE27" s="4">
        <f t="shared" ca="1" si="14"/>
        <v>4.1607517084282462</v>
      </c>
      <c r="AF27" s="4">
        <f t="shared" ca="1" si="15"/>
        <v>0</v>
      </c>
      <c r="AG27" s="4">
        <f t="shared" ca="1" si="16"/>
        <v>0</v>
      </c>
      <c r="AH27" s="4">
        <f t="shared" ca="1" si="17"/>
        <v>0.4016400911161731</v>
      </c>
      <c r="AI27" s="4">
        <f t="shared" ca="1" si="18"/>
        <v>0.35876993166287013</v>
      </c>
      <c r="AJ27" s="4">
        <f t="shared" ca="1" si="19"/>
        <v>8.7674031890660586</v>
      </c>
      <c r="AK27" s="28">
        <f t="shared" ca="1" si="20"/>
        <v>0.8725159355080615</v>
      </c>
      <c r="AL27" s="28">
        <f t="shared" ca="1" si="21"/>
        <v>0.84721225710014947</v>
      </c>
      <c r="AM27" s="28" t="str">
        <f t="shared" ca="1" si="22"/>
        <v>-</v>
      </c>
      <c r="AN27" s="28" t="str">
        <f t="shared" ca="1" si="23"/>
        <v>-</v>
      </c>
      <c r="AO27" s="28">
        <f t="shared" ca="1" si="24"/>
        <v>0.83333333333333337</v>
      </c>
      <c r="AP27" s="28">
        <f t="shared" ca="1" si="25"/>
        <v>1.1000000000000001</v>
      </c>
      <c r="AQ27" s="28" t="str">
        <f t="shared" ca="1" si="26"/>
        <v>-</v>
      </c>
      <c r="AR27" s="28" t="str">
        <f t="shared" ca="1" si="27"/>
        <v>-</v>
      </c>
      <c r="AS27" s="28">
        <f t="shared" ca="1" si="28"/>
        <v>0.47018666666666664</v>
      </c>
      <c r="AT27" s="28" t="str">
        <f t="shared" ca="1" si="29"/>
        <v>-</v>
      </c>
    </row>
    <row r="28" spans="1:46" ht="30" x14ac:dyDescent="0.2">
      <c r="A28" s="31" t="str" cm="1">
        <f t="array" aca="1" ref="A28" ca="1">INDIRECT("D" &amp; ROW())&amp;INDIRECT("F" &amp; ROW())</f>
        <v>RXM81RADBOURNE UNIT - WARD 35 ADULT ACUTE INPATIENT</v>
      </c>
      <c r="D28" s="57" t="str">
        <f t="shared" si="12"/>
        <v>RXM81</v>
      </c>
      <c r="E28" s="76" t="s">
        <v>7489</v>
      </c>
      <c r="F28" s="26" t="s">
        <v>10302</v>
      </c>
      <c r="G28" s="2" t="s">
        <v>15298</v>
      </c>
      <c r="H28" s="59"/>
      <c r="I28" s="3">
        <v>1508</v>
      </c>
      <c r="J28" s="5">
        <v>1325.39</v>
      </c>
      <c r="K28" s="5">
        <v>1112.5</v>
      </c>
      <c r="L28" s="5">
        <v>1010.84</v>
      </c>
      <c r="M28" s="5"/>
      <c r="N28" s="5"/>
      <c r="O28" s="5"/>
      <c r="P28" s="5"/>
      <c r="Q28" s="5">
        <v>630</v>
      </c>
      <c r="R28" s="5">
        <v>400.25</v>
      </c>
      <c r="S28" s="6">
        <v>630</v>
      </c>
      <c r="T28" s="5">
        <v>861.25</v>
      </c>
      <c r="U28" s="5"/>
      <c r="V28" s="6"/>
      <c r="W28" s="6"/>
      <c r="X28" s="6"/>
      <c r="Y28" s="6">
        <v>375</v>
      </c>
      <c r="Z28" s="6">
        <v>0</v>
      </c>
      <c r="AA28" s="6">
        <v>161.26</v>
      </c>
      <c r="AB28" s="6">
        <v>0</v>
      </c>
      <c r="AC28" s="6">
        <v>485</v>
      </c>
      <c r="AD28" s="4">
        <f t="shared" ca="1" si="13"/>
        <v>3.5580206185567014</v>
      </c>
      <c r="AE28" s="4">
        <f t="shared" ca="1" si="14"/>
        <v>3.8599793814432992</v>
      </c>
      <c r="AF28" s="4">
        <f t="shared" ca="1" si="15"/>
        <v>0</v>
      </c>
      <c r="AG28" s="4">
        <f t="shared" ca="1" si="16"/>
        <v>0</v>
      </c>
      <c r="AH28" s="4">
        <f t="shared" ca="1" si="17"/>
        <v>0</v>
      </c>
      <c r="AI28" s="4">
        <f t="shared" ca="1" si="18"/>
        <v>0</v>
      </c>
      <c r="AJ28" s="4">
        <f t="shared" ca="1" si="19"/>
        <v>7.4180000000000001</v>
      </c>
      <c r="AK28" s="28">
        <f t="shared" ca="1" si="20"/>
        <v>0.87890583554376667</v>
      </c>
      <c r="AL28" s="28">
        <f t="shared" ca="1" si="21"/>
        <v>0.9086202247191012</v>
      </c>
      <c r="AM28" s="28" t="str">
        <f t="shared" ca="1" si="22"/>
        <v>-</v>
      </c>
      <c r="AN28" s="28" t="str">
        <f t="shared" ca="1" si="23"/>
        <v>-</v>
      </c>
      <c r="AO28" s="28">
        <f t="shared" ca="1" si="24"/>
        <v>0.63531746031746028</v>
      </c>
      <c r="AP28" s="28">
        <f t="shared" ca="1" si="25"/>
        <v>1.3670634920634921</v>
      </c>
      <c r="AQ28" s="28" t="str">
        <f t="shared" ca="1" si="26"/>
        <v>-</v>
      </c>
      <c r="AR28" s="28" t="str">
        <f t="shared" ca="1" si="27"/>
        <v>-</v>
      </c>
      <c r="AS28" s="28">
        <f t="shared" ca="1" si="28"/>
        <v>0</v>
      </c>
      <c r="AT28" s="28">
        <f t="shared" ca="1" si="29"/>
        <v>0</v>
      </c>
    </row>
    <row r="29" spans="1:46" ht="30" x14ac:dyDescent="0.2">
      <c r="A29" s="31" t="str" cm="1">
        <f t="array" aca="1" ref="A29" ca="1">INDIRECT("D" &amp; ROW())&amp;INDIRECT("F" &amp; ROW())</f>
        <v>RXM74RADBOURNE UNIT - WARD 36 ADULT ACUTE INPATIENT</v>
      </c>
      <c r="D29" s="57" t="str">
        <f t="shared" si="12"/>
        <v>RXM74</v>
      </c>
      <c r="E29" s="76" t="s">
        <v>7491</v>
      </c>
      <c r="F29" s="26" t="s">
        <v>10303</v>
      </c>
      <c r="G29" s="2" t="s">
        <v>15298</v>
      </c>
      <c r="H29" s="59"/>
      <c r="I29" s="3">
        <v>1343</v>
      </c>
      <c r="J29" s="5">
        <v>1190.32</v>
      </c>
      <c r="K29" s="5">
        <v>1113</v>
      </c>
      <c r="L29" s="5">
        <v>1409.82</v>
      </c>
      <c r="M29" s="5"/>
      <c r="N29" s="5"/>
      <c r="O29" s="5"/>
      <c r="P29" s="5"/>
      <c r="Q29" s="5">
        <v>630</v>
      </c>
      <c r="R29" s="5">
        <v>367.5</v>
      </c>
      <c r="S29" s="6">
        <v>630</v>
      </c>
      <c r="T29" s="5">
        <v>913.5</v>
      </c>
      <c r="U29" s="5"/>
      <c r="V29" s="6"/>
      <c r="W29" s="6"/>
      <c r="X29" s="6"/>
      <c r="Y29" s="6">
        <v>375</v>
      </c>
      <c r="Z29" s="6">
        <v>0</v>
      </c>
      <c r="AA29" s="6">
        <v>450</v>
      </c>
      <c r="AB29" s="6">
        <v>51</v>
      </c>
      <c r="AC29" s="6">
        <v>494</v>
      </c>
      <c r="AD29" s="4">
        <f t="shared" ca="1" si="13"/>
        <v>3.1534817813765179</v>
      </c>
      <c r="AE29" s="4">
        <f t="shared" ca="1" si="14"/>
        <v>4.7030769230769227</v>
      </c>
      <c r="AF29" s="4">
        <f t="shared" ca="1" si="15"/>
        <v>0</v>
      </c>
      <c r="AG29" s="4">
        <f t="shared" ca="1" si="16"/>
        <v>0</v>
      </c>
      <c r="AH29" s="4">
        <f t="shared" ca="1" si="17"/>
        <v>0</v>
      </c>
      <c r="AI29" s="4">
        <f t="shared" ca="1" si="18"/>
        <v>0.10323886639676114</v>
      </c>
      <c r="AJ29" s="4">
        <f t="shared" ca="1" si="19"/>
        <v>7.9597975708502018</v>
      </c>
      <c r="AK29" s="28">
        <f t="shared" ca="1" si="20"/>
        <v>0.88631422189128817</v>
      </c>
      <c r="AL29" s="28">
        <f t="shared" ca="1" si="21"/>
        <v>1.2666846361185984</v>
      </c>
      <c r="AM29" s="28" t="str">
        <f t="shared" ca="1" si="22"/>
        <v>-</v>
      </c>
      <c r="AN29" s="28" t="str">
        <f t="shared" ca="1" si="23"/>
        <v>-</v>
      </c>
      <c r="AO29" s="28">
        <f t="shared" ca="1" si="24"/>
        <v>0.58333333333333337</v>
      </c>
      <c r="AP29" s="28">
        <f t="shared" ca="1" si="25"/>
        <v>1.45</v>
      </c>
      <c r="AQ29" s="28" t="str">
        <f t="shared" ca="1" si="26"/>
        <v>-</v>
      </c>
      <c r="AR29" s="28" t="str">
        <f t="shared" ca="1" si="27"/>
        <v>-</v>
      </c>
      <c r="AS29" s="28">
        <f t="shared" ca="1" si="28"/>
        <v>0</v>
      </c>
      <c r="AT29" s="28">
        <f t="shared" ca="1" si="29"/>
        <v>0.11333333333333333</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15417</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186</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RXMT4CHILD BEARING INPATIENT</v>
      </c>
      <c r="B7" s="68" t="str">
        <f ca="1">IF('Trust - Frontsheet'!A16="","",'Trust - Frontsheet'!D16)</f>
        <v>RXMT4</v>
      </c>
      <c r="C7" s="68" t="str">
        <f ca="1">IF(VLOOKUP(A7,'Trust - Frontsheet'!$A$16:$AC$215,5,0)="","",VLOOKUP(A7,'Trust - Frontsheet'!$A$16:$AC$216,5,0))</f>
        <v>ADULT MENTAL HEALTH</v>
      </c>
      <c r="D7" s="68" t="str">
        <f ca="1">IF(VLOOKUP(A7,'Trust - Frontsheet'!$A$16:$AC$215,6,0)="","",VLOOKUP(A7,'Trust - Frontsheet'!$A$16:$AC$216,6,0))</f>
        <v>CHILD BEARING INPATIENT</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RXMT4CTC RESIDENTIAL REHABILITATION</v>
      </c>
      <c r="B8" s="68" t="str">
        <f ca="1">IF('Trust - Frontsheet'!A17="","",'Trust - Frontsheet'!D17)</f>
        <v>RXMT4</v>
      </c>
      <c r="C8" s="68" t="str">
        <f ca="1">IF(VLOOKUP(A8,'Trust - Frontsheet'!$A$16:$AC$215,5,0)="","",VLOOKUP(A8,'Trust - Frontsheet'!$A$16:$AC$216,5,0))</f>
        <v>ADULT MENTAL HEALTH</v>
      </c>
      <c r="D8" s="68" t="str">
        <f ca="1">IF(VLOOKUP(A8,'Trust - Frontsheet'!$A$16:$AC$215,6,0)="","",VLOOKUP(A8,'Trust - Frontsheet'!$A$16:$AC$216,6,0))</f>
        <v>CTC RESIDENTIAL REHABILITATION</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RXM54ENHANCED CARE WARD</v>
      </c>
      <c r="B9" s="68" t="str">
        <f ca="1">IF('Trust - Frontsheet'!A18="","",'Trust - Frontsheet'!D18)</f>
        <v>RXM54</v>
      </c>
      <c r="C9" s="68" t="str">
        <f ca="1">IF(VLOOKUP(A9,'Trust - Frontsheet'!$A$16:$AC$215,5,0)="","",VLOOKUP(A9,'Trust - Frontsheet'!$A$16:$AC$216,5,0))</f>
        <v>RADBOURNE UNIT</v>
      </c>
      <c r="D9" s="68" t="str">
        <f ca="1">IF(VLOOKUP(A9,'Trust - Frontsheet'!$A$16:$AC$215,6,0)="","",VLOOKUP(A9,'Trust - Frontsheet'!$A$16:$AC$216,6,0))</f>
        <v>ENHANCED CARE WARD</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RXM70HARTINGTON UNIT - MORTON WARD ADULT</v>
      </c>
      <c r="B10" s="68" t="str">
        <f ca="1">IF('Trust - Frontsheet'!A19="","",'Trust - Frontsheet'!D19)</f>
        <v>RXM70</v>
      </c>
      <c r="C10" s="68" t="str">
        <f ca="1">IF(VLOOKUP(A10,'Trust - Frontsheet'!$A$16:$AC$215,5,0)="","",VLOOKUP(A10,'Trust - Frontsheet'!$A$16:$AC$216,5,0))</f>
        <v>MORTON WARD, HARTINGTON UNIT</v>
      </c>
      <c r="D10" s="68" t="str">
        <f ca="1">IF(VLOOKUP(A10,'Trust - Frontsheet'!$A$16:$AC$215,6,0)="","",VLOOKUP(A10,'Trust - Frontsheet'!$A$16:$AC$216,6,0))</f>
        <v>HARTINGTON UNIT - MORTON WARD ADULT</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RXM71HARTINGTON UNIT - PLEASLEY WARD ADULT</v>
      </c>
      <c r="B11" s="67" t="str">
        <f ca="1">IF('Trust - Frontsheet'!A20="","",'Trust - Frontsheet'!D20)</f>
        <v>RXM71</v>
      </c>
      <c r="C11" s="67" t="str">
        <f ca="1">IF(VLOOKUP(A11,'Trust - Frontsheet'!$A$16:$AC$215,5,0)="","",VLOOKUP(A11,'Trust - Frontsheet'!$A$16:$AC$216,5,0))</f>
        <v>PLEASLEY WARD, HARTINGTON UNIT</v>
      </c>
      <c r="D11" s="67" t="str">
        <f ca="1">IF(VLOOKUP(A11,'Trust - Frontsheet'!$A$16:$AC$215,6,0)="","",VLOOKUP(A11,'Trust - Frontsheet'!$A$16:$AC$216,6,0))</f>
        <v>HARTINGTON UNIT - PLEASLEY WARD ADULT</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RXM76HARTINGTON UNIT - TANSLEY WARD ADULT</v>
      </c>
      <c r="B12" s="67" t="str">
        <f ca="1">IF('Trust - Frontsheet'!A21="","",'Trust - Frontsheet'!D21)</f>
        <v>RXM76</v>
      </c>
      <c r="C12" s="67" t="str">
        <f ca="1">IF(VLOOKUP(A12,'Trust - Frontsheet'!$A$16:$AC$215,5,0)="","",VLOOKUP(A12,'Trust - Frontsheet'!$A$16:$AC$216,5,0))</f>
        <v>TANSLEY WARD</v>
      </c>
      <c r="D12" s="67" t="str">
        <f ca="1">IF(VLOOKUP(A12,'Trust - Frontsheet'!$A$16:$AC$215,6,0)="","",VLOOKUP(A12,'Trust - Frontsheet'!$A$16:$AC$216,6,0))</f>
        <v>HARTINGTON UNIT - TANSLEY WARD ADULT</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RXM30KEDLESTON LOW SECURE UNIT</v>
      </c>
      <c r="B13" s="67" t="str">
        <f ca="1">IF('Trust - Frontsheet'!A22="","",'Trust - Frontsheet'!D22)</f>
        <v>RXM30</v>
      </c>
      <c r="C13" s="67" t="str">
        <f ca="1">IF(VLOOKUP(A13,'Trust - Frontsheet'!$A$16:$AC$215,5,0)="","",VLOOKUP(A13,'Trust - Frontsheet'!$A$16:$AC$216,5,0))</f>
        <v>KEDLESTON UNIT</v>
      </c>
      <c r="D13" s="67" t="str">
        <f ca="1">IF(VLOOKUP(A13,'Trust - Frontsheet'!$A$16:$AC$215,6,0)="","",VLOOKUP(A13,'Trust - Frontsheet'!$A$16:$AC$216,6,0))</f>
        <v>KEDLESTON LOW SECURE UNIT</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RXMT4KINGSWAY CUBLEY COURT - FEMALE</v>
      </c>
      <c r="B14" s="67" t="str">
        <f ca="1">IF('Trust - Frontsheet'!A23="","",'Trust - Frontsheet'!D23)</f>
        <v>RXMT4</v>
      </c>
      <c r="C14" s="67" t="str">
        <f ca="1">IF(VLOOKUP(A14,'Trust - Frontsheet'!$A$16:$AC$215,5,0)="","",VLOOKUP(A14,'Trust - Frontsheet'!$A$16:$AC$216,5,0))</f>
        <v>ADULT MENTAL HEALTH</v>
      </c>
      <c r="D14" s="67" t="str">
        <f ca="1">IF(VLOOKUP(A14,'Trust - Frontsheet'!$A$16:$AC$215,6,0)="","",VLOOKUP(A14,'Trust - Frontsheet'!$A$16:$AC$216,6,0))</f>
        <v>KINGSWAY CUBLEY COURT - FEMALE</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RXMT4KINGSWAY CUBLEY COURT - MALE</v>
      </c>
      <c r="B15" s="67" t="str">
        <f ca="1">IF('Trust - Frontsheet'!A24="","",'Trust - Frontsheet'!D24)</f>
        <v>RXMT4</v>
      </c>
      <c r="C15" s="67" t="str">
        <f ca="1">IF(VLOOKUP(A15,'Trust - Frontsheet'!$A$16:$AC$215,5,0)="","",VLOOKUP(A15,'Trust - Frontsheet'!$A$16:$AC$216,5,0))</f>
        <v>ADULT MENTAL HEALTH</v>
      </c>
      <c r="D15" s="67" t="str">
        <f ca="1">IF(VLOOKUP(A15,'Trust - Frontsheet'!$A$16:$AC$215,6,0)="","",VLOOKUP(A15,'Trust - Frontsheet'!$A$16:$AC$216,6,0))</f>
        <v>KINGSWAY CUBLEY COURT - MALE</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RXM63LONDON ROAD COMMUNITY HOSPITAL - WARD 1 OP</v>
      </c>
      <c r="B16" s="67" t="str">
        <f ca="1">IF('Trust - Frontsheet'!A25="","",'Trust - Frontsheet'!D25)</f>
        <v>RXM63</v>
      </c>
      <c r="C16" s="67" t="str">
        <f ca="1">IF(VLOOKUP(A16,'Trust - Frontsheet'!$A$16:$AC$215,5,0)="","",VLOOKUP(A16,'Trust - Frontsheet'!$A$16:$AC$216,5,0))</f>
        <v>WARD 1</v>
      </c>
      <c r="D16" s="67" t="str">
        <f ca="1">IF(VLOOKUP(A16,'Trust - Frontsheet'!$A$16:$AC$215,6,0)="","",VLOOKUP(A16,'Trust - Frontsheet'!$A$16:$AC$216,6,0))</f>
        <v>LONDON ROAD COMMUNITY HOSPITAL - WARD 1 OP</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RXM77RADBOURNE UNIT - WARD 33 ADULT ACUTE INPATIENT</v>
      </c>
      <c r="B17" s="67" t="str">
        <f ca="1">IF('Trust - Frontsheet'!A26="","",'Trust - Frontsheet'!D26)</f>
        <v>RXM77</v>
      </c>
      <c r="C17" s="67" t="str">
        <f ca="1">IF(VLOOKUP(A17,'Trust - Frontsheet'!$A$16:$AC$215,5,0)="","",VLOOKUP(A17,'Trust - Frontsheet'!$A$16:$AC$216,5,0))</f>
        <v>WARD 33, PSYCHIATRIC UNIT</v>
      </c>
      <c r="D17" s="67" t="str">
        <f ca="1">IF(VLOOKUP(A17,'Trust - Frontsheet'!$A$16:$AC$215,6,0)="","",VLOOKUP(A17,'Trust - Frontsheet'!$A$16:$AC$216,6,0))</f>
        <v>RADBOURNE UNIT - WARD 33 ADULT ACUTE INPATIENT</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RXM78RADBOURNE UNIT - WARD 34 ADULT ACUTE INPATIENT</v>
      </c>
      <c r="B18" s="67" t="str">
        <f ca="1">IF('Trust - Frontsheet'!A27="","",'Trust - Frontsheet'!D27)</f>
        <v>RXM78</v>
      </c>
      <c r="C18" s="67" t="str">
        <f ca="1">IF(VLOOKUP(A18,'Trust - Frontsheet'!$A$16:$AC$215,5,0)="","",VLOOKUP(A18,'Trust - Frontsheet'!$A$16:$AC$216,5,0))</f>
        <v>WARD 34, PSYCHIATRIC UNIT</v>
      </c>
      <c r="D18" s="67" t="str">
        <f ca="1">IF(VLOOKUP(A18,'Trust - Frontsheet'!$A$16:$AC$215,6,0)="","",VLOOKUP(A18,'Trust - Frontsheet'!$A$16:$AC$216,6,0))</f>
        <v>RADBOURNE UNIT - WARD 34 ADULT ACUTE INPATIENT</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RXM81RADBOURNE UNIT - WARD 35 ADULT ACUTE INPATIENT</v>
      </c>
      <c r="B19" s="67" t="str">
        <f ca="1">IF('Trust - Frontsheet'!A28="","",'Trust - Frontsheet'!D28)</f>
        <v>RXM81</v>
      </c>
      <c r="C19" s="67" t="str">
        <f ca="1">IF(VLOOKUP(A19,'Trust - Frontsheet'!$A$16:$AC$215,5,0)="","",VLOOKUP(A19,'Trust - Frontsheet'!$A$16:$AC$216,5,0))</f>
        <v>WARD 35, PSYCHIATRIC UNIT</v>
      </c>
      <c r="D19" s="67" t="str">
        <f ca="1">IF(VLOOKUP(A19,'Trust - Frontsheet'!$A$16:$AC$215,6,0)="","",VLOOKUP(A19,'Trust - Frontsheet'!$A$16:$AC$216,6,0))</f>
        <v>RADBOURNE UNIT - WARD 35 ADULT ACUTE INPATIENT</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
      </c>
    </row>
    <row r="20" spans="1:12" ht="45" customHeight="1" x14ac:dyDescent="0.2">
      <c r="A20" t="str">
        <f ca="1">IF('Trust - Frontsheet'!A29="","",'Trust - Frontsheet'!A29)</f>
        <v>RXM74RADBOURNE UNIT - WARD 36 ADULT ACUTE INPATIENT</v>
      </c>
      <c r="B20" s="67" t="str">
        <f ca="1">IF('Trust - Frontsheet'!A29="","",'Trust - Frontsheet'!D29)</f>
        <v>RXM74</v>
      </c>
      <c r="C20" s="67" t="str">
        <f ca="1">IF(VLOOKUP(A20,'Trust - Frontsheet'!$A$16:$AC$215,5,0)="","",VLOOKUP(A20,'Trust - Frontsheet'!$A$16:$AC$216,5,0))</f>
        <v>WARD 36, PSYCHIATRIC UNIT</v>
      </c>
      <c r="D20" s="67" t="str">
        <f ca="1">IF(VLOOKUP(A20,'Trust - Frontsheet'!$A$16:$AC$215,6,0)="","",VLOOKUP(A20,'Trust - Frontsheet'!$A$16:$AC$216,6,0))</f>
        <v>RADBOURNE UNIT - WARD 36 ADULT ACUTE INPATIENT</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15412</v>
      </c>
      <c r="C5" s="123"/>
      <c r="D5" s="123"/>
      <c r="E5" s="123"/>
      <c r="F5" s="123"/>
      <c r="G5" s="123"/>
      <c r="H5" s="123"/>
      <c r="I5" s="123"/>
      <c r="J5" s="123"/>
      <c r="K5" s="123"/>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15416</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2</v>
      </c>
      <c r="F11" s="72" cm="1">
        <f t="array" aca="1" ref="F11" ca="1">SUM(--(LEN(F14:F213)&gt;0))</f>
        <v>4</v>
      </c>
      <c r="G11" s="72" cm="1">
        <f t="array" aca="1" ref="G11" ca="1">SUM(--(LEN(G14:G213)&gt;0))</f>
        <v>0</v>
      </c>
      <c r="H11" s="72" cm="1">
        <f t="array" aca="1" ref="H11" ca="1">SUM(--(LEN(H14:H213)&gt;0))</f>
        <v>0</v>
      </c>
      <c r="I11" s="72" cm="1">
        <f t="array" aca="1" ref="I11" ca="1">SUM(--(LEN(I14:I213)&gt;0))</f>
        <v>2</v>
      </c>
      <c r="J11" s="72" cm="1">
        <f t="array" aca="1" ref="J11" ca="1">SUM(--(LEN(J14:J213)&gt;0))</f>
        <v>13</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4" t="s">
        <v>15415</v>
      </c>
      <c r="C12" s="124"/>
      <c r="D12" s="124"/>
      <c r="E12" s="124"/>
      <c r="F12" s="124"/>
      <c r="G12" s="124"/>
      <c r="H12" s="124"/>
      <c r="I12" s="124"/>
      <c r="J12" s="124"/>
      <c r="K12" s="124"/>
      <c r="L12" s="124"/>
      <c r="M12" s="124"/>
      <c r="N12" s="124"/>
      <c r="O12" s="124"/>
      <c r="P12" s="124"/>
      <c r="Q12" s="124"/>
      <c r="R12" s="124"/>
      <c r="S12" s="124"/>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RXMT4CHILD BEARING INPATIENT</v>
      </c>
      <c r="B14" s="68" t="str">
        <f ca="1">IF('Trust - Frontsheet'!A16="","",'Trust - Frontsheet'!D16)</f>
        <v>RXMT4</v>
      </c>
      <c r="C14" s="68" t="str">
        <f ca="1">IF(VLOOKUP(A14,'Trust - Frontsheet'!$A$16:$AC$215,5,0)="","",VLOOKUP(A14,'Trust - Frontsheet'!$A$16:$AC$216,5,0))</f>
        <v>ADULT MENTAL HEALTH</v>
      </c>
      <c r="D14" s="68" t="str">
        <f ca="1">IF(VLOOKUP(A14,'Trust - Frontsheet'!$A$16:$AC$215,6,0)="","",VLOOKUP(A14,'Trust - Frontsheet'!$A$16:$AC$216,6,0))</f>
        <v>CHILD BEARING INPATIENT</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RXMT4CTC RESIDENTIAL REHABILITATION</v>
      </c>
      <c r="B15" s="68" t="str">
        <f ca="1">IF('Trust - Frontsheet'!A17="","",'Trust - Frontsheet'!D17)</f>
        <v>RXMT4</v>
      </c>
      <c r="C15" s="68" t="str">
        <f ca="1">IF(VLOOKUP(A15,'Trust - Frontsheet'!$A$16:$AC$215,5,0)="","",VLOOKUP(A15,'Trust - Frontsheet'!$A$16:$AC$216,5,0))</f>
        <v>ADULT MENTAL HEALTH</v>
      </c>
      <c r="D15" s="68" t="str">
        <f ca="1">IF(VLOOKUP(A15,'Trust - Frontsheet'!$A$16:$AC$215,6,0)="","",VLOOKUP(A15,'Trust - Frontsheet'!$A$16:$AC$216,6,0))</f>
        <v>CTC RESIDENTIAL REHABILITATION</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Registered Nurses/Midwives Avg Night Fill rate &gt; 100%</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RXM54ENHANCED CARE WARD</v>
      </c>
      <c r="B16" s="68" t="str">
        <f ca="1">IF('Trust - Frontsheet'!A18="","",'Trust - Frontsheet'!D18)</f>
        <v>RXM54</v>
      </c>
      <c r="C16" s="68" t="str">
        <f ca="1">IF(VLOOKUP(A16,'Trust - Frontsheet'!$A$16:$AC$215,5,0)="","",VLOOKUP(A16,'Trust - Frontsheet'!$A$16:$AC$216,5,0))</f>
        <v>RADBOURNE UNIT</v>
      </c>
      <c r="D16" s="68" t="str">
        <f ca="1">IF(VLOOKUP(A16,'Trust - Frontsheet'!$A$16:$AC$215,6,0)="","",VLOOKUP(A16,'Trust - Frontsheet'!$A$16:$AC$216,6,0))</f>
        <v>ENHANCED CARE WARD</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RXM70HARTINGTON UNIT - MORTON WARD ADULT</v>
      </c>
      <c r="B17" s="68" t="str">
        <f ca="1">IF('Trust - Frontsheet'!A19="","",'Trust - Frontsheet'!D19)</f>
        <v>RXM70</v>
      </c>
      <c r="C17" s="68" t="str">
        <f ca="1">IF(VLOOKUP(A17,'Trust - Frontsheet'!$A$16:$AC$215,5,0)="","",VLOOKUP(A17,'Trust - Frontsheet'!$A$16:$AC$216,5,0))</f>
        <v>MORTON WARD, HARTINGTON UNIT</v>
      </c>
      <c r="D17" s="68" t="str">
        <f ca="1">IF(VLOOKUP(A17,'Trust - Frontsheet'!$A$16:$AC$215,6,0)="","",VLOOKUP(A17,'Trust - Frontsheet'!$A$16:$AC$216,6,0))</f>
        <v>HARTINGTON UNIT - MORTON WARD ADULT</v>
      </c>
      <c r="E17" s="68" t="str">
        <f ca="1">IF(A17="","",IF(AND('Trust - Frontsheet'!AK18&gt;1,ISNUMBER('Trust - Frontsheet'!AK18)),"Registered Nurses/Midwives Avg Day Fill rate &gt; 100%",""))</f>
        <v>Registered Nurses/Midwives Avg Day Fill rate &gt; 100%</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RXM71HARTINGTON UNIT - PLEASLEY WARD ADULT</v>
      </c>
      <c r="B18" s="68" t="str">
        <f ca="1">IF('Trust - Frontsheet'!A20="","",'Trust - Frontsheet'!D20)</f>
        <v>RXM71</v>
      </c>
      <c r="C18" s="68" t="str">
        <f ca="1">IF(VLOOKUP(A18,'Trust - Frontsheet'!$A$16:$AC$215,5,0)="","",VLOOKUP(A18,'Trust - Frontsheet'!$A$16:$AC$216,5,0))</f>
        <v>PLEASLEY WARD, HARTINGTON UNIT</v>
      </c>
      <c r="D18" s="68" t="str">
        <f ca="1">IF(VLOOKUP(A18,'Trust - Frontsheet'!$A$16:$AC$215,6,0)="","",VLOOKUP(A18,'Trust - Frontsheet'!$A$16:$AC$216,6,0))</f>
        <v>HARTINGTON UNIT - PLEASLEY WARD ADULT</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RXM76HARTINGTON UNIT - TANSLEY WARD ADULT</v>
      </c>
      <c r="B19" s="68" t="str">
        <f ca="1">IF('Trust - Frontsheet'!A21="","",'Trust - Frontsheet'!D21)</f>
        <v>RXM76</v>
      </c>
      <c r="C19" s="68" t="str">
        <f ca="1">IF(VLOOKUP(A19,'Trust - Frontsheet'!$A$16:$AC$215,5,0)="","",VLOOKUP(A19,'Trust - Frontsheet'!$A$16:$AC$216,5,0))</f>
        <v>TANSLEY WARD</v>
      </c>
      <c r="D19" s="68" t="str">
        <f ca="1">IF(VLOOKUP(A19,'Trust - Frontsheet'!$A$16:$AC$215,6,0)="","",VLOOKUP(A19,'Trust - Frontsheet'!$A$16:$AC$216,6,0))</f>
        <v>HARTINGTON UNIT - TANSLEY WARD ADULT</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RXM30KEDLESTON LOW SECURE UNIT</v>
      </c>
      <c r="B20" s="68" t="str">
        <f ca="1">IF('Trust - Frontsheet'!A22="","",'Trust - Frontsheet'!D22)</f>
        <v>RXM30</v>
      </c>
      <c r="C20" s="68" t="str">
        <f ca="1">IF(VLOOKUP(A20,'Trust - Frontsheet'!$A$16:$AC$215,5,0)="","",VLOOKUP(A20,'Trust - Frontsheet'!$A$16:$AC$216,5,0))</f>
        <v>KEDLESTON UNIT</v>
      </c>
      <c r="D20" s="68" t="str">
        <f ca="1">IF(VLOOKUP(A20,'Trust - Frontsheet'!$A$16:$AC$215,6,0)="","",VLOOKUP(A20,'Trust - Frontsheet'!$A$16:$AC$216,6,0))</f>
        <v>KEDLESTON LOW SECURE UNIT</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RXMT4KINGSWAY CUBLEY COURT - FEMALE</v>
      </c>
      <c r="B21" s="68" t="str">
        <f ca="1">IF('Trust - Frontsheet'!A23="","",'Trust - Frontsheet'!D23)</f>
        <v>RXMT4</v>
      </c>
      <c r="C21" s="68" t="str">
        <f ca="1">IF(VLOOKUP(A21,'Trust - Frontsheet'!$A$16:$AC$215,5,0)="","",VLOOKUP(A21,'Trust - Frontsheet'!$A$16:$AC$216,5,0))</f>
        <v>ADULT MENTAL HEALTH</v>
      </c>
      <c r="D21" s="68" t="str">
        <f ca="1">IF(VLOOKUP(A21,'Trust - Frontsheet'!$A$16:$AC$215,6,0)="","",VLOOKUP(A21,'Trust - Frontsheet'!$A$16:$AC$216,6,0))</f>
        <v>KINGSWAY CUBLEY COURT - FEMALE</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RXMT4KINGSWAY CUBLEY COURT - MALE</v>
      </c>
      <c r="B22" s="68" t="str">
        <f ca="1">IF('Trust - Frontsheet'!A24="","",'Trust - Frontsheet'!D24)</f>
        <v>RXMT4</v>
      </c>
      <c r="C22" s="68" t="str">
        <f ca="1">IF(VLOOKUP(A22,'Trust - Frontsheet'!$A$16:$AC$215,5,0)="","",VLOOKUP(A22,'Trust - Frontsheet'!$A$16:$AC$216,5,0))</f>
        <v>ADULT MENTAL HEALTH</v>
      </c>
      <c r="D22" s="68" t="str">
        <f ca="1">IF(VLOOKUP(A22,'Trust - Frontsheet'!$A$16:$AC$215,6,0)="","",VLOOKUP(A22,'Trust - Frontsheet'!$A$16:$AC$216,6,0))</f>
        <v>KINGSWAY CUBLEY COURT - MALE</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RXM63LONDON ROAD COMMUNITY HOSPITAL - WARD 1 OP</v>
      </c>
      <c r="B23" s="68" t="str">
        <f ca="1">IF('Trust - Frontsheet'!A25="","",'Trust - Frontsheet'!D25)</f>
        <v>RXM63</v>
      </c>
      <c r="C23" s="68" t="str">
        <f ca="1">IF(VLOOKUP(A23,'Trust - Frontsheet'!$A$16:$AC$215,5,0)="","",VLOOKUP(A23,'Trust - Frontsheet'!$A$16:$AC$216,5,0))</f>
        <v>WARD 1</v>
      </c>
      <c r="D23" s="68" t="str">
        <f ca="1">IF(VLOOKUP(A23,'Trust - Frontsheet'!$A$16:$AC$215,6,0)="","",VLOOKUP(A23,'Trust - Frontsheet'!$A$16:$AC$216,6,0))</f>
        <v>LONDON ROAD COMMUNITY HOSPITAL - WARD 1 OP</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Non-Registered Nurses/Midwives Avg Night Fill rate &gt;100%</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RXM77RADBOURNE UNIT - WARD 33 ADULT ACUTE INPATIENT</v>
      </c>
      <c r="B24" s="68" t="str">
        <f ca="1">IF('Trust - Frontsheet'!A26="","",'Trust - Frontsheet'!D26)</f>
        <v>RXM77</v>
      </c>
      <c r="C24" s="68" t="str">
        <f ca="1">IF(VLOOKUP(A24,'Trust - Frontsheet'!$A$16:$AC$215,5,0)="","",VLOOKUP(A24,'Trust - Frontsheet'!$A$16:$AC$216,5,0))</f>
        <v>WARD 33, PSYCHIATRIC UNIT</v>
      </c>
      <c r="D24" s="68" t="str">
        <f ca="1">IF(VLOOKUP(A24,'Trust - Frontsheet'!$A$16:$AC$215,6,0)="","",VLOOKUP(A24,'Trust - Frontsheet'!$A$16:$AC$216,6,0))</f>
        <v>RADBOURNE UNIT - WARD 33 ADULT ACUTE INPATIENT</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RXM78RADBOURNE UNIT - WARD 34 ADULT ACUTE INPATIENT</v>
      </c>
      <c r="B25" s="68" t="str">
        <f ca="1">IF('Trust - Frontsheet'!A27="","",'Trust - Frontsheet'!D27)</f>
        <v>RXM78</v>
      </c>
      <c r="C25" s="68" t="str">
        <f ca="1">IF(VLOOKUP(A25,'Trust - Frontsheet'!$A$16:$AC$215,5,0)="","",VLOOKUP(A25,'Trust - Frontsheet'!$A$16:$AC$216,5,0))</f>
        <v>WARD 34, PSYCHIATRIC UNIT</v>
      </c>
      <c r="D25" s="68" t="str">
        <f ca="1">IF(VLOOKUP(A25,'Trust - Frontsheet'!$A$16:$AC$215,6,0)="","",VLOOKUP(A25,'Trust - Frontsheet'!$A$16:$AC$216,6,0))</f>
        <v>RADBOURNE UNIT - WARD 34 ADULT ACUTE INPATIENT</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RXM81RADBOURNE UNIT - WARD 35 ADULT ACUTE INPATIENT</v>
      </c>
      <c r="B26" s="68" t="str">
        <f ca="1">IF('Trust - Frontsheet'!A28="","",'Trust - Frontsheet'!D28)</f>
        <v>RXM81</v>
      </c>
      <c r="C26" s="68" t="str">
        <f ca="1">IF(VLOOKUP(A26,'Trust - Frontsheet'!$A$16:$AC$215,5,0)="","",VLOOKUP(A26,'Trust - Frontsheet'!$A$16:$AC$216,5,0))</f>
        <v>WARD 35, PSYCHIATRIC UNIT</v>
      </c>
      <c r="D26" s="68" t="str">
        <f ca="1">IF(VLOOKUP(A26,'Trust - Frontsheet'!$A$16:$AC$215,6,0)="","",VLOOKUP(A26,'Trust - Frontsheet'!$A$16:$AC$216,6,0))</f>
        <v>RADBOURNE UNIT - WARD 35 ADULT ACUTE INPATIENT</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Non-Registered Nurses/Midwives Avg Night Fill rate &gt;100%</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RXM74RADBOURNE UNIT - WARD 36 ADULT ACUTE INPATIENT</v>
      </c>
      <c r="B27" s="68" t="str">
        <f ca="1">IF('Trust - Frontsheet'!A29="","",'Trust - Frontsheet'!D29)</f>
        <v>RXM74</v>
      </c>
      <c r="C27" s="68" t="str">
        <f ca="1">IF(VLOOKUP(A27,'Trust - Frontsheet'!$A$16:$AC$215,5,0)="","",VLOOKUP(A27,'Trust - Frontsheet'!$A$16:$AC$216,5,0))</f>
        <v>WARD 36, PSYCHIATRIC UNIT</v>
      </c>
      <c r="D27" s="68" t="str">
        <f ca="1">IF(VLOOKUP(A27,'Trust - Frontsheet'!$A$16:$AC$215,6,0)="","",VLOOKUP(A27,'Trust - Frontsheet'!$A$16:$AC$216,6,0))</f>
        <v>RADBOURNE UNIT - WARD 36 ADULT ACUTE INPATIENT</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Non-Registered Nurses/Midwives Avg Night Fill rate &gt;100%</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3812</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3856</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$I3812:$I3856</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5" t="s">
        <v>15644</v>
      </c>
      <c r="E1866" s="85" t="s">
        <v>15645</v>
      </c>
      <c r="F1866" t="s">
        <v>11794</v>
      </c>
      <c r="G1866" s="12"/>
      <c r="H1866" s="12"/>
    </row>
    <row r="1867" spans="1:8" x14ac:dyDescent="0.2">
      <c r="A1867" t="str">
        <f t="shared" si="29"/>
        <v>RJ181HDU Harefield Ward</v>
      </c>
      <c r="B1867" t="s">
        <v>104</v>
      </c>
      <c r="C1867" t="s">
        <v>10998</v>
      </c>
      <c r="D1867" s="85" t="s">
        <v>15644</v>
      </c>
      <c r="E1867" s="85" t="s">
        <v>15645</v>
      </c>
      <c r="F1867" t="s">
        <v>13010</v>
      </c>
      <c r="G1867" s="12"/>
      <c r="H1867" s="12"/>
    </row>
    <row r="1868" spans="1:8" x14ac:dyDescent="0.2">
      <c r="A1868" t="str">
        <f t="shared" si="29"/>
        <v>RJ181ITU</v>
      </c>
      <c r="B1868" t="s">
        <v>104</v>
      </c>
      <c r="C1868" t="s">
        <v>10998</v>
      </c>
      <c r="D1868" s="85" t="s">
        <v>15644</v>
      </c>
      <c r="E1868" s="85" t="s">
        <v>15645</v>
      </c>
      <c r="F1868" t="s">
        <v>9276</v>
      </c>
      <c r="G1868" s="12"/>
      <c r="H1868" s="12"/>
    </row>
    <row r="1869" spans="1:8" x14ac:dyDescent="0.2">
      <c r="A1869" t="str">
        <f t="shared" si="29"/>
        <v>RJ181Juniper</v>
      </c>
      <c r="B1869" t="s">
        <v>104</v>
      </c>
      <c r="C1869" t="s">
        <v>10998</v>
      </c>
      <c r="D1869" s="85" t="s">
        <v>15644</v>
      </c>
      <c r="E1869" s="85" t="s">
        <v>15645</v>
      </c>
      <c r="F1869" t="s">
        <v>9383</v>
      </c>
      <c r="G1869" s="12"/>
      <c r="H1869" s="12"/>
    </row>
    <row r="1870" spans="1:8" x14ac:dyDescent="0.2">
      <c r="A1870" t="str">
        <f t="shared" si="29"/>
        <v>RJ181Maple Ward</v>
      </c>
      <c r="B1870" t="s">
        <v>104</v>
      </c>
      <c r="C1870" t="s">
        <v>10998</v>
      </c>
      <c r="D1870" s="85" t="s">
        <v>15644</v>
      </c>
      <c r="E1870" s="85" t="s">
        <v>15645</v>
      </c>
      <c r="F1870" t="s">
        <v>11801</v>
      </c>
      <c r="G1870" s="12"/>
      <c r="H1870" s="12"/>
    </row>
    <row r="1871" spans="1:8" x14ac:dyDescent="0.2">
      <c r="A1871" t="str">
        <f t="shared" si="29"/>
        <v>RJ181Oak/Acorn</v>
      </c>
      <c r="B1871" t="s">
        <v>104</v>
      </c>
      <c r="C1871" t="s">
        <v>10998</v>
      </c>
      <c r="D1871" s="85" t="s">
        <v>15644</v>
      </c>
      <c r="E1871" s="85" t="s">
        <v>15645</v>
      </c>
      <c r="F1871" t="s">
        <v>13011</v>
      </c>
      <c r="G1871" s="12"/>
      <c r="H1871" s="12"/>
    </row>
    <row r="1872" spans="1:8" x14ac:dyDescent="0.2">
      <c r="A1872" t="str">
        <f t="shared" si="29"/>
        <v>RJ181Rowan/Fir Tree</v>
      </c>
      <c r="B1872" t="s">
        <v>104</v>
      </c>
      <c r="C1872" t="s">
        <v>10998</v>
      </c>
      <c r="D1872" s="85" t="s">
        <v>15644</v>
      </c>
      <c r="E1872" s="85" t="s">
        <v>15645</v>
      </c>
      <c r="F1872" t="s">
        <v>13012</v>
      </c>
      <c r="G1872" s="12"/>
      <c r="H1872" s="12"/>
    </row>
    <row r="1873" spans="1:8" x14ac:dyDescent="0.2">
      <c r="A1873" t="str">
        <f t="shared" si="29"/>
        <v>RJ182AICU</v>
      </c>
      <c r="B1873" t="s">
        <v>104</v>
      </c>
      <c r="C1873" t="s">
        <v>10998</v>
      </c>
      <c r="D1873" s="85" t="s">
        <v>15646</v>
      </c>
      <c r="E1873" s="85" t="s">
        <v>15647</v>
      </c>
      <c r="F1873" t="s">
        <v>13013</v>
      </c>
      <c r="G1873" s="12"/>
      <c r="H1873" s="12"/>
    </row>
    <row r="1874" spans="1:8" x14ac:dyDescent="0.2">
      <c r="A1874" t="str">
        <f t="shared" si="29"/>
        <v>RJ182Elizabeth ward</v>
      </c>
      <c r="B1874" t="s">
        <v>104</v>
      </c>
      <c r="C1874" t="s">
        <v>10998</v>
      </c>
      <c r="D1874" s="85" t="s">
        <v>15646</v>
      </c>
      <c r="E1874" s="85" t="s">
        <v>15647</v>
      </c>
      <c r="F1874" t="s">
        <v>11442</v>
      </c>
      <c r="G1874" s="12"/>
      <c r="H1874" s="12"/>
    </row>
    <row r="1875" spans="1:8" x14ac:dyDescent="0.2">
      <c r="A1875" t="str">
        <f t="shared" si="29"/>
        <v>RJ182Foulis Ward</v>
      </c>
      <c r="B1875" t="s">
        <v>104</v>
      </c>
      <c r="C1875" t="s">
        <v>10998</v>
      </c>
      <c r="D1875" s="85" t="s">
        <v>15646</v>
      </c>
      <c r="E1875" s="85" t="s">
        <v>15647</v>
      </c>
      <c r="F1875" t="s">
        <v>13014</v>
      </c>
      <c r="G1875" s="12"/>
      <c r="H1875" s="12"/>
    </row>
    <row r="1876" spans="1:8" x14ac:dyDescent="0.2">
      <c r="A1876" t="str">
        <f t="shared" si="29"/>
        <v>RJ182Paul Wood Ward</v>
      </c>
      <c r="B1876" t="s">
        <v>104</v>
      </c>
      <c r="C1876" t="s">
        <v>10998</v>
      </c>
      <c r="D1876" s="85" t="s">
        <v>15646</v>
      </c>
      <c r="E1876" s="85" t="s">
        <v>15647</v>
      </c>
      <c r="F1876" t="s">
        <v>13015</v>
      </c>
      <c r="G1876" s="12"/>
      <c r="H1876" s="12"/>
    </row>
    <row r="1877" spans="1:8" x14ac:dyDescent="0.2">
      <c r="A1877" t="str">
        <f t="shared" si="29"/>
        <v>RJ182PICU</v>
      </c>
      <c r="B1877" t="s">
        <v>104</v>
      </c>
      <c r="C1877" t="s">
        <v>10998</v>
      </c>
      <c r="D1877" s="85" t="s">
        <v>15646</v>
      </c>
      <c r="E1877" s="85" t="s">
        <v>15647</v>
      </c>
      <c r="F1877" t="s">
        <v>9645</v>
      </c>
      <c r="G1877" s="12"/>
      <c r="H1877" s="12"/>
    </row>
    <row r="1878" spans="1:8" x14ac:dyDescent="0.2">
      <c r="A1878" t="str">
        <f t="shared" si="29"/>
        <v>RJ182Princess Alexandra Ward</v>
      </c>
      <c r="B1878" t="s">
        <v>104</v>
      </c>
      <c r="C1878" t="s">
        <v>10998</v>
      </c>
      <c r="D1878" s="85" t="s">
        <v>15646</v>
      </c>
      <c r="E1878" s="85" t="s">
        <v>15647</v>
      </c>
      <c r="F1878" t="s">
        <v>13016</v>
      </c>
      <c r="G1878" s="12"/>
      <c r="H1878" s="12"/>
    </row>
    <row r="1879" spans="1:8" x14ac:dyDescent="0.2">
      <c r="A1879" t="str">
        <f t="shared" si="29"/>
        <v>RJ182Rose Ward</v>
      </c>
      <c r="B1879" t="s">
        <v>104</v>
      </c>
      <c r="C1879" t="s">
        <v>10998</v>
      </c>
      <c r="D1879" s="85" t="s">
        <v>15646</v>
      </c>
      <c r="E1879" s="85" t="s">
        <v>15647</v>
      </c>
      <c r="F1879" t="s">
        <v>9567</v>
      </c>
      <c r="G1879" s="12"/>
      <c r="H1879" s="12"/>
    </row>
    <row r="1880" spans="1:8" x14ac:dyDescent="0.2">
      <c r="A1880" t="str">
        <f t="shared" si="29"/>
        <v>RJ182Sir Reginald Wilson</v>
      </c>
      <c r="B1880" t="s">
        <v>104</v>
      </c>
      <c r="C1880" t="s">
        <v>10998</v>
      </c>
      <c r="D1880" s="85" t="s">
        <v>15646</v>
      </c>
      <c r="E1880" s="85" t="s">
        <v>15647</v>
      </c>
      <c r="F1880" t="s">
        <v>13017</v>
      </c>
      <c r="G1880" s="12"/>
      <c r="H1880" s="12"/>
    </row>
    <row r="1881" spans="1:8" x14ac:dyDescent="0.2">
      <c r="A1881" t="str">
        <f t="shared" si="29"/>
        <v>RJ182Victoria Ward</v>
      </c>
      <c r="B1881" t="s">
        <v>104</v>
      </c>
      <c r="C1881" t="s">
        <v>10998</v>
      </c>
      <c r="D1881" s="85" t="s">
        <v>15646</v>
      </c>
      <c r="E1881" s="85" t="s">
        <v>15647</v>
      </c>
      <c r="F1881" t="s">
        <v>10541</v>
      </c>
      <c r="G1881" s="12"/>
      <c r="H1881" s="12"/>
    </row>
    <row r="1882" spans="1:8" x14ac:dyDescent="0.2">
      <c r="A1882" t="str">
        <f t="shared" si="29"/>
        <v>RJ182York Ward</v>
      </c>
      <c r="B1882" t="s">
        <v>104</v>
      </c>
      <c r="C1882" t="s">
        <v>10998</v>
      </c>
      <c r="D1882" s="85" t="s">
        <v>15646</v>
      </c>
      <c r="E1882" s="85"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7410</v>
      </c>
      <c r="B2" t="s">
        <v>486</v>
      </c>
      <c r="C2" t="s">
        <v>10290</v>
      </c>
      <c r="D2" t="s">
        <v>15298</v>
      </c>
      <c r="F2">
        <v>808.17</v>
      </c>
      <c r="G2">
        <v>781.66</v>
      </c>
      <c r="H2">
        <v>900</v>
      </c>
      <c r="I2">
        <v>470.25</v>
      </c>
      <c r="J2">
        <v>-99</v>
      </c>
      <c r="K2">
        <v>-99</v>
      </c>
      <c r="L2">
        <v>-99</v>
      </c>
      <c r="M2">
        <v>-99</v>
      </c>
      <c r="N2">
        <v>319</v>
      </c>
      <c r="O2">
        <v>328.25</v>
      </c>
      <c r="P2">
        <v>315</v>
      </c>
      <c r="Q2">
        <v>415</v>
      </c>
      <c r="R2">
        <v>-99</v>
      </c>
      <c r="S2">
        <v>-99</v>
      </c>
      <c r="T2">
        <v>-99</v>
      </c>
      <c r="U2">
        <v>-99</v>
      </c>
      <c r="V2">
        <v>0</v>
      </c>
      <c r="W2">
        <v>0</v>
      </c>
      <c r="X2">
        <v>0</v>
      </c>
      <c r="Y2">
        <v>277.32</v>
      </c>
      <c r="Z2">
        <v>0.96719749557642576</v>
      </c>
      <c r="AA2">
        <v>0.52249999999999996</v>
      </c>
      <c r="AB2">
        <v>-99</v>
      </c>
      <c r="AC2">
        <v>-99</v>
      </c>
      <c r="AD2">
        <v>1.0289968652037618</v>
      </c>
      <c r="AE2">
        <v>1.3174603174603174</v>
      </c>
      <c r="AF2">
        <v>-99</v>
      </c>
      <c r="AG2">
        <v>-99</v>
      </c>
      <c r="AH2">
        <v>-99</v>
      </c>
      <c r="AI2">
        <v>-99</v>
      </c>
      <c r="AJ2">
        <v>54</v>
      </c>
      <c r="AK2">
        <v>20.553888888888885</v>
      </c>
      <c r="AL2">
        <v>16.393518518518519</v>
      </c>
      <c r="AM2">
        <v>0</v>
      </c>
      <c r="AN2">
        <v>0</v>
      </c>
      <c r="AO2">
        <v>0</v>
      </c>
      <c r="AP2">
        <v>5.1355555555555554</v>
      </c>
      <c r="AQ2">
        <v>42.082962962962966</v>
      </c>
      <c r="AR2" t="str">
        <f>IF(A2="","",(IF(ISBLANK('Trust - Frontsheet'!$F$9),"",'Trust - Frontsheet'!$F$9)))</f>
        <v xml:space="preserve">https://www.derbyshirehealthcareft.nhs.uk/about-us/our-performance/safe-staffing	</v>
      </c>
    </row>
    <row r="3" spans="1:44" x14ac:dyDescent="0.2">
      <c r="A3" t="s">
        <v>7410</v>
      </c>
      <c r="B3" t="s">
        <v>486</v>
      </c>
      <c r="C3" t="s">
        <v>10291</v>
      </c>
      <c r="D3" t="s">
        <v>15358</v>
      </c>
      <c r="F3">
        <v>1181.1500000000001</v>
      </c>
      <c r="G3">
        <v>1212.46</v>
      </c>
      <c r="H3">
        <v>1579.45</v>
      </c>
      <c r="I3">
        <v>1359.72</v>
      </c>
      <c r="J3">
        <v>-99</v>
      </c>
      <c r="K3">
        <v>-99</v>
      </c>
      <c r="L3">
        <v>-99</v>
      </c>
      <c r="M3">
        <v>-99</v>
      </c>
      <c r="N3">
        <v>637.5</v>
      </c>
      <c r="O3">
        <v>375</v>
      </c>
      <c r="P3">
        <v>315</v>
      </c>
      <c r="Q3">
        <v>777</v>
      </c>
      <c r="R3">
        <v>-99</v>
      </c>
      <c r="S3">
        <v>-99</v>
      </c>
      <c r="T3">
        <v>-99</v>
      </c>
      <c r="U3">
        <v>-99</v>
      </c>
      <c r="V3">
        <v>0</v>
      </c>
      <c r="W3">
        <v>0</v>
      </c>
      <c r="X3">
        <v>375</v>
      </c>
      <c r="Y3">
        <v>60</v>
      </c>
      <c r="Z3">
        <v>1.0265080641747448</v>
      </c>
      <c r="AA3">
        <v>0.86088195257842914</v>
      </c>
      <c r="AB3">
        <v>-99</v>
      </c>
      <c r="AC3">
        <v>-99</v>
      </c>
      <c r="AD3">
        <v>0.58823529411764708</v>
      </c>
      <c r="AE3">
        <v>2.4666666666666668</v>
      </c>
      <c r="AF3">
        <v>-99</v>
      </c>
      <c r="AG3">
        <v>-99</v>
      </c>
      <c r="AH3">
        <v>-99</v>
      </c>
      <c r="AI3">
        <v>0.16</v>
      </c>
      <c r="AJ3">
        <v>952</v>
      </c>
      <c r="AK3">
        <v>1.6675</v>
      </c>
      <c r="AL3">
        <v>2.2444537815126053</v>
      </c>
      <c r="AM3">
        <v>0</v>
      </c>
      <c r="AN3">
        <v>0</v>
      </c>
      <c r="AO3">
        <v>0</v>
      </c>
      <c r="AP3">
        <v>6.3025210084033612E-2</v>
      </c>
      <c r="AQ3">
        <v>3.9749789915966391</v>
      </c>
      <c r="AR3" t="str">
        <f>IF(A3="","",(IF(ISBLANK('Trust - Frontsheet'!$F$9),"",'Trust - Frontsheet'!$F$9)))</f>
        <v xml:space="preserve">https://www.derbyshirehealthcareft.nhs.uk/about-us/our-performance/safe-staffing	</v>
      </c>
    </row>
    <row r="4" spans="1:44" x14ac:dyDescent="0.2">
      <c r="A4" t="s">
        <v>7460</v>
      </c>
      <c r="B4" t="s">
        <v>7461</v>
      </c>
      <c r="C4" t="s">
        <v>10297</v>
      </c>
      <c r="D4" t="s">
        <v>15298</v>
      </c>
      <c r="F4">
        <v>1299.75</v>
      </c>
      <c r="G4">
        <v>1392.67</v>
      </c>
      <c r="H4">
        <v>1325.25</v>
      </c>
      <c r="I4">
        <v>1157.07</v>
      </c>
      <c r="J4">
        <v>-99</v>
      </c>
      <c r="K4">
        <v>-99</v>
      </c>
      <c r="L4">
        <v>-99</v>
      </c>
      <c r="M4">
        <v>-99</v>
      </c>
      <c r="N4">
        <v>630</v>
      </c>
      <c r="O4">
        <v>409.5</v>
      </c>
      <c r="P4">
        <v>630</v>
      </c>
      <c r="Q4">
        <v>1123.5</v>
      </c>
      <c r="R4">
        <v>-99</v>
      </c>
      <c r="S4">
        <v>-99</v>
      </c>
      <c r="T4">
        <v>-99</v>
      </c>
      <c r="U4">
        <v>-99</v>
      </c>
      <c r="V4">
        <v>119</v>
      </c>
      <c r="W4">
        <v>110.5</v>
      </c>
      <c r="X4">
        <v>375.5</v>
      </c>
      <c r="Y4">
        <v>4</v>
      </c>
      <c r="Z4">
        <v>1.0714906712829391</v>
      </c>
      <c r="AA4">
        <v>0.8730956423316355</v>
      </c>
      <c r="AB4">
        <v>-99</v>
      </c>
      <c r="AC4">
        <v>-99</v>
      </c>
      <c r="AD4">
        <v>0.65</v>
      </c>
      <c r="AE4">
        <v>1.7833333333333334</v>
      </c>
      <c r="AF4">
        <v>-99</v>
      </c>
      <c r="AG4">
        <v>-99</v>
      </c>
      <c r="AH4">
        <v>0.9285714285714286</v>
      </c>
      <c r="AI4">
        <v>1.0652463382157125E-2</v>
      </c>
      <c r="AJ4">
        <v>262</v>
      </c>
      <c r="AK4">
        <v>6.87851145038168</v>
      </c>
      <c r="AL4">
        <v>8.7044656488549599</v>
      </c>
      <c r="AM4">
        <v>0</v>
      </c>
      <c r="AN4">
        <v>0</v>
      </c>
      <c r="AO4">
        <v>0.4217557251908397</v>
      </c>
      <c r="AP4">
        <v>1.5267175572519083E-2</v>
      </c>
      <c r="AQ4">
        <v>16.02</v>
      </c>
      <c r="AR4" t="str">
        <f>IF(A4="","",(IF(ISBLANK('Trust - Frontsheet'!$F$9),"",'Trust - Frontsheet'!$F$9)))</f>
        <v xml:space="preserve">https://www.derbyshirehealthcareft.nhs.uk/about-us/our-performance/safe-staffing	</v>
      </c>
    </row>
    <row r="5" spans="1:44" x14ac:dyDescent="0.2">
      <c r="A5" t="s">
        <v>7450</v>
      </c>
      <c r="B5" t="s">
        <v>7451</v>
      </c>
      <c r="C5" t="s">
        <v>10295</v>
      </c>
      <c r="D5" t="s">
        <v>15298</v>
      </c>
      <c r="E5" t="s">
        <v>15310</v>
      </c>
      <c r="F5">
        <v>1366.5</v>
      </c>
      <c r="G5">
        <v>1324.82</v>
      </c>
      <c r="H5">
        <v>1363.5</v>
      </c>
      <c r="I5">
        <v>1305</v>
      </c>
      <c r="J5">
        <v>-99</v>
      </c>
      <c r="K5">
        <v>-99</v>
      </c>
      <c r="L5">
        <v>-99</v>
      </c>
      <c r="M5">
        <v>-99</v>
      </c>
      <c r="N5">
        <v>555</v>
      </c>
      <c r="O5">
        <v>301.5</v>
      </c>
      <c r="P5">
        <v>555</v>
      </c>
      <c r="Q5">
        <v>735.08</v>
      </c>
      <c r="R5">
        <v>-99</v>
      </c>
      <c r="S5">
        <v>-99</v>
      </c>
      <c r="T5">
        <v>-99</v>
      </c>
      <c r="U5">
        <v>-99</v>
      </c>
      <c r="V5">
        <v>0</v>
      </c>
      <c r="W5">
        <v>45</v>
      </c>
      <c r="X5">
        <v>0</v>
      </c>
      <c r="Y5">
        <v>202</v>
      </c>
      <c r="Z5">
        <v>0.96949871935601895</v>
      </c>
      <c r="AA5">
        <v>0.95709570957095713</v>
      </c>
      <c r="AB5">
        <v>-99</v>
      </c>
      <c r="AC5">
        <v>-99</v>
      </c>
      <c r="AD5">
        <v>0.54324324324324325</v>
      </c>
      <c r="AE5">
        <v>1.3244684684684684</v>
      </c>
      <c r="AF5">
        <v>-99</v>
      </c>
      <c r="AG5">
        <v>-99</v>
      </c>
      <c r="AH5">
        <v>-99</v>
      </c>
      <c r="AI5">
        <v>-99</v>
      </c>
      <c r="AJ5">
        <v>491</v>
      </c>
      <c r="AK5">
        <v>3.3122606924643585</v>
      </c>
      <c r="AL5">
        <v>4.1549490835030545</v>
      </c>
      <c r="AM5">
        <v>0</v>
      </c>
      <c r="AN5">
        <v>0</v>
      </c>
      <c r="AO5">
        <v>9.1649694501018328E-2</v>
      </c>
      <c r="AP5">
        <v>0.41140529531568226</v>
      </c>
      <c r="AQ5">
        <v>7.9702647657841137</v>
      </c>
      <c r="AR5" t="str">
        <f>IF(A5="","",(IF(ISBLANK('Trust - Frontsheet'!$F$9),"",'Trust - Frontsheet'!$F$9)))</f>
        <v xml:space="preserve">https://www.derbyshirehealthcareft.nhs.uk/about-us/our-performance/safe-staffing	</v>
      </c>
    </row>
    <row r="6" spans="1:44" x14ac:dyDescent="0.2">
      <c r="A6" t="s">
        <v>7456</v>
      </c>
      <c r="B6" t="s">
        <v>7457</v>
      </c>
      <c r="C6" t="s">
        <v>10296</v>
      </c>
      <c r="D6" t="s">
        <v>15298</v>
      </c>
      <c r="F6">
        <v>1502.25</v>
      </c>
      <c r="G6">
        <v>1239.21</v>
      </c>
      <c r="H6">
        <v>1363.5</v>
      </c>
      <c r="I6">
        <v>1371.32</v>
      </c>
      <c r="J6">
        <v>-99</v>
      </c>
      <c r="K6">
        <v>-99</v>
      </c>
      <c r="L6">
        <v>-99</v>
      </c>
      <c r="M6">
        <v>-99</v>
      </c>
      <c r="N6">
        <v>555</v>
      </c>
      <c r="O6">
        <v>299.24</v>
      </c>
      <c r="P6">
        <v>555</v>
      </c>
      <c r="Q6">
        <v>732.82</v>
      </c>
      <c r="R6">
        <v>-99</v>
      </c>
      <c r="S6">
        <v>-99</v>
      </c>
      <c r="T6">
        <v>-99</v>
      </c>
      <c r="U6">
        <v>-99</v>
      </c>
      <c r="V6">
        <v>0</v>
      </c>
      <c r="W6">
        <v>0</v>
      </c>
      <c r="X6">
        <v>0</v>
      </c>
      <c r="Y6">
        <v>262.5</v>
      </c>
      <c r="Z6">
        <v>0.82490264603095365</v>
      </c>
      <c r="AA6">
        <v>1.0057352401906856</v>
      </c>
      <c r="AB6">
        <v>-99</v>
      </c>
      <c r="AC6">
        <v>-99</v>
      </c>
      <c r="AD6">
        <v>0.53917117117117119</v>
      </c>
      <c r="AE6">
        <v>1.3203963963963965</v>
      </c>
      <c r="AF6">
        <v>-99</v>
      </c>
      <c r="AG6">
        <v>-99</v>
      </c>
      <c r="AH6">
        <v>-99</v>
      </c>
      <c r="AI6">
        <v>-99</v>
      </c>
      <c r="AJ6">
        <v>543</v>
      </c>
      <c r="AK6">
        <v>2.8332412523020261</v>
      </c>
      <c r="AL6">
        <v>3.875027624309392</v>
      </c>
      <c r="AM6">
        <v>0</v>
      </c>
      <c r="AN6">
        <v>0</v>
      </c>
      <c r="AO6">
        <v>0</v>
      </c>
      <c r="AP6">
        <v>0.48342541436464087</v>
      </c>
      <c r="AQ6">
        <v>7.1916942909760584</v>
      </c>
      <c r="AR6" t="str">
        <f>IF(A6="","",(IF(ISBLANK('Trust - Frontsheet'!$F$9),"",'Trust - Frontsheet'!$F$9)))</f>
        <v xml:space="preserve">https://www.derbyshirehealthcareft.nhs.uk/about-us/our-performance/safe-staffing	</v>
      </c>
    </row>
    <row r="7" spans="1:44" x14ac:dyDescent="0.2">
      <c r="A7" t="s">
        <v>7466</v>
      </c>
      <c r="B7" t="s">
        <v>7467</v>
      </c>
      <c r="C7" t="s">
        <v>10298</v>
      </c>
      <c r="D7" t="s">
        <v>15298</v>
      </c>
      <c r="F7">
        <v>1488</v>
      </c>
      <c r="G7">
        <v>1139.5</v>
      </c>
      <c r="H7">
        <v>1370.25</v>
      </c>
      <c r="I7">
        <v>1238.92</v>
      </c>
      <c r="J7">
        <v>-99</v>
      </c>
      <c r="K7">
        <v>-99</v>
      </c>
      <c r="L7">
        <v>-99</v>
      </c>
      <c r="M7">
        <v>-99</v>
      </c>
      <c r="N7">
        <v>592.91</v>
      </c>
      <c r="O7">
        <v>594.29999999999995</v>
      </c>
      <c r="P7">
        <v>563.91</v>
      </c>
      <c r="Q7">
        <v>814.88</v>
      </c>
      <c r="R7">
        <v>-99</v>
      </c>
      <c r="S7">
        <v>-99</v>
      </c>
      <c r="T7">
        <v>-99</v>
      </c>
      <c r="U7">
        <v>-99</v>
      </c>
      <c r="V7">
        <v>648</v>
      </c>
      <c r="W7">
        <v>151.75</v>
      </c>
      <c r="X7">
        <v>0</v>
      </c>
      <c r="Y7">
        <v>0</v>
      </c>
      <c r="Z7">
        <v>0.76579301075268813</v>
      </c>
      <c r="AA7">
        <v>0.90415617588031383</v>
      </c>
      <c r="AB7">
        <v>-99</v>
      </c>
      <c r="AC7">
        <v>-99</v>
      </c>
      <c r="AD7">
        <v>1.0023443692971952</v>
      </c>
      <c r="AE7">
        <v>1.4450532886453513</v>
      </c>
      <c r="AF7">
        <v>-99</v>
      </c>
      <c r="AG7">
        <v>-99</v>
      </c>
      <c r="AH7">
        <v>0.23418209876543211</v>
      </c>
      <c r="AI7">
        <v>-99</v>
      </c>
      <c r="AJ7">
        <v>542</v>
      </c>
      <c r="AK7">
        <v>3.1988929889298894</v>
      </c>
      <c r="AL7">
        <v>3.7892988929889304</v>
      </c>
      <c r="AM7">
        <v>0</v>
      </c>
      <c r="AN7">
        <v>0</v>
      </c>
      <c r="AO7">
        <v>0.27998154981549817</v>
      </c>
      <c r="AP7">
        <v>0</v>
      </c>
      <c r="AQ7">
        <v>7.2681734317343176</v>
      </c>
      <c r="AR7" t="str">
        <f>IF(A7="","",(IF(ISBLANK('Trust - Frontsheet'!$F$9),"",'Trust - Frontsheet'!$F$9)))</f>
        <v xml:space="preserve">https://www.derbyshirehealthcareft.nhs.uk/about-us/our-performance/safe-staffing	</v>
      </c>
    </row>
    <row r="8" spans="1:44" x14ac:dyDescent="0.2">
      <c r="A8" t="s">
        <v>7442</v>
      </c>
      <c r="B8" t="s">
        <v>7443</v>
      </c>
      <c r="C8" t="s">
        <v>10294</v>
      </c>
      <c r="D8" t="s">
        <v>15304</v>
      </c>
      <c r="F8">
        <v>1819.5</v>
      </c>
      <c r="G8">
        <v>1361.16</v>
      </c>
      <c r="H8">
        <v>2172.5</v>
      </c>
      <c r="I8">
        <v>2451.75</v>
      </c>
      <c r="J8">
        <v>-99</v>
      </c>
      <c r="K8">
        <v>-99</v>
      </c>
      <c r="L8">
        <v>-99</v>
      </c>
      <c r="M8">
        <v>-99</v>
      </c>
      <c r="N8">
        <v>615</v>
      </c>
      <c r="O8">
        <v>606.41999999999996</v>
      </c>
      <c r="P8">
        <v>1230</v>
      </c>
      <c r="Q8">
        <v>1214.5</v>
      </c>
      <c r="R8">
        <v>-99</v>
      </c>
      <c r="S8">
        <v>-99</v>
      </c>
      <c r="T8">
        <v>-99</v>
      </c>
      <c r="U8">
        <v>-99</v>
      </c>
      <c r="V8">
        <v>0</v>
      </c>
      <c r="W8">
        <v>0</v>
      </c>
      <c r="X8">
        <v>225</v>
      </c>
      <c r="Y8">
        <v>5.5</v>
      </c>
      <c r="Z8">
        <v>0.74809563066776597</v>
      </c>
      <c r="AA8">
        <v>1.1285385500575373</v>
      </c>
      <c r="AB8">
        <v>-99</v>
      </c>
      <c r="AC8">
        <v>-99</v>
      </c>
      <c r="AD8">
        <v>0.98604878048780487</v>
      </c>
      <c r="AE8">
        <v>0.98739837398373986</v>
      </c>
      <c r="AF8">
        <v>-99</v>
      </c>
      <c r="AG8">
        <v>-99</v>
      </c>
      <c r="AH8">
        <v>-99</v>
      </c>
      <c r="AI8">
        <v>2.4444444444444446E-2</v>
      </c>
      <c r="AJ8">
        <v>480</v>
      </c>
      <c r="AK8">
        <v>4.0991249999999999</v>
      </c>
      <c r="AL8">
        <v>7.638020833333333</v>
      </c>
      <c r="AM8">
        <v>0</v>
      </c>
      <c r="AN8">
        <v>0</v>
      </c>
      <c r="AO8">
        <v>0</v>
      </c>
      <c r="AP8">
        <v>1.1458333333333333E-2</v>
      </c>
      <c r="AQ8">
        <v>11.748604166666667</v>
      </c>
      <c r="AR8" t="str">
        <f>IF(A8="","",(IF(ISBLANK('Trust - Frontsheet'!$F$9),"",'Trust - Frontsheet'!$F$9)))</f>
        <v xml:space="preserve">https://www.derbyshirehealthcareft.nhs.uk/about-us/our-performance/safe-staffing	</v>
      </c>
    </row>
    <row r="9" spans="1:44" x14ac:dyDescent="0.2">
      <c r="A9" t="s">
        <v>7410</v>
      </c>
      <c r="B9" t="s">
        <v>486</v>
      </c>
      <c r="C9" t="s">
        <v>10292</v>
      </c>
      <c r="D9" t="s">
        <v>15310</v>
      </c>
      <c r="F9">
        <v>1338</v>
      </c>
      <c r="G9">
        <v>979.37</v>
      </c>
      <c r="H9">
        <v>2118</v>
      </c>
      <c r="I9">
        <v>1870.14</v>
      </c>
      <c r="J9">
        <v>-99</v>
      </c>
      <c r="K9">
        <v>-99</v>
      </c>
      <c r="L9">
        <v>-99</v>
      </c>
      <c r="M9">
        <v>-99</v>
      </c>
      <c r="N9">
        <v>624.9</v>
      </c>
      <c r="O9">
        <v>562.45000000000005</v>
      </c>
      <c r="P9">
        <v>1198</v>
      </c>
      <c r="Q9">
        <v>1348.24</v>
      </c>
      <c r="R9">
        <v>-99</v>
      </c>
      <c r="S9">
        <v>-99</v>
      </c>
      <c r="T9">
        <v>-99</v>
      </c>
      <c r="U9">
        <v>-99</v>
      </c>
      <c r="V9">
        <v>375</v>
      </c>
      <c r="W9">
        <v>157.5</v>
      </c>
      <c r="X9">
        <v>0</v>
      </c>
      <c r="Y9">
        <v>0</v>
      </c>
      <c r="Z9">
        <v>0.73196562032884904</v>
      </c>
      <c r="AA9">
        <v>0.8829745042492918</v>
      </c>
      <c r="AB9">
        <v>-99</v>
      </c>
      <c r="AC9">
        <v>-99</v>
      </c>
      <c r="AD9">
        <v>0.90006401024163873</v>
      </c>
      <c r="AE9">
        <v>1.1254090150250418</v>
      </c>
      <c r="AF9">
        <v>-99</v>
      </c>
      <c r="AG9">
        <v>-99</v>
      </c>
      <c r="AH9">
        <v>0.42</v>
      </c>
      <c r="AI9">
        <v>-99</v>
      </c>
      <c r="AJ9">
        <v>405</v>
      </c>
      <c r="AK9">
        <v>3.8069629629629635</v>
      </c>
      <c r="AL9">
        <v>7.9466172839506175</v>
      </c>
      <c r="AM9">
        <v>0</v>
      </c>
      <c r="AN9">
        <v>0</v>
      </c>
      <c r="AO9">
        <v>0.3888888888888889</v>
      </c>
      <c r="AP9">
        <v>0</v>
      </c>
      <c r="AQ9">
        <v>12.142469135802468</v>
      </c>
      <c r="AR9" t="str">
        <f>IF(A9="","",(IF(ISBLANK('Trust - Frontsheet'!$F$9),"",'Trust - Frontsheet'!$F$9)))</f>
        <v xml:space="preserve">https://www.derbyshirehealthcareft.nhs.uk/about-us/our-performance/safe-staffing	</v>
      </c>
    </row>
    <row r="10" spans="1:44" x14ac:dyDescent="0.2">
      <c r="A10" t="s">
        <v>7410</v>
      </c>
      <c r="B10" t="s">
        <v>486</v>
      </c>
      <c r="C10" t="s">
        <v>10293</v>
      </c>
      <c r="D10" t="s">
        <v>15310</v>
      </c>
      <c r="F10">
        <v>1545</v>
      </c>
      <c r="G10">
        <v>1003.07</v>
      </c>
      <c r="H10">
        <v>2821.5</v>
      </c>
      <c r="I10">
        <v>2604.09</v>
      </c>
      <c r="J10">
        <v>-99</v>
      </c>
      <c r="K10">
        <v>-99</v>
      </c>
      <c r="L10">
        <v>-99</v>
      </c>
      <c r="M10">
        <v>-99</v>
      </c>
      <c r="N10">
        <v>624.9</v>
      </c>
      <c r="O10">
        <v>459.01</v>
      </c>
      <c r="P10">
        <v>937.5</v>
      </c>
      <c r="Q10">
        <v>1249.52</v>
      </c>
      <c r="R10">
        <v>-99</v>
      </c>
      <c r="S10">
        <v>-99</v>
      </c>
      <c r="T10">
        <v>-99</v>
      </c>
      <c r="U10">
        <v>-99</v>
      </c>
      <c r="V10">
        <v>375</v>
      </c>
      <c r="W10">
        <v>127.5</v>
      </c>
      <c r="X10">
        <v>0</v>
      </c>
      <c r="Y10">
        <v>127.5</v>
      </c>
      <c r="Z10">
        <v>0.64923624595469254</v>
      </c>
      <c r="AA10">
        <v>0.9229452418926104</v>
      </c>
      <c r="AB10">
        <v>-99</v>
      </c>
      <c r="AC10">
        <v>-99</v>
      </c>
      <c r="AD10">
        <v>0.73453352536405825</v>
      </c>
      <c r="AE10">
        <v>1.3328213333333334</v>
      </c>
      <c r="AF10">
        <v>-99</v>
      </c>
      <c r="AG10">
        <v>-99</v>
      </c>
      <c r="AH10">
        <v>0.34</v>
      </c>
      <c r="AI10">
        <v>-99</v>
      </c>
      <c r="AJ10">
        <v>208</v>
      </c>
      <c r="AK10">
        <v>7.0292307692307689</v>
      </c>
      <c r="AL10">
        <v>18.526971153846155</v>
      </c>
      <c r="AM10">
        <v>0</v>
      </c>
      <c r="AN10">
        <v>0</v>
      </c>
      <c r="AO10">
        <v>0.61298076923076927</v>
      </c>
      <c r="AP10">
        <v>0.61298076923076927</v>
      </c>
      <c r="AQ10">
        <v>26.782163461538463</v>
      </c>
      <c r="AR10" t="str">
        <f>IF(A10="","",(IF(ISBLANK('Trust - Frontsheet'!$F$9),"",'Trust - Frontsheet'!$F$9)))</f>
        <v xml:space="preserve">https://www.derbyshirehealthcareft.nhs.uk/about-us/our-performance/safe-staffing	</v>
      </c>
    </row>
    <row r="11" spans="1:44" x14ac:dyDescent="0.2">
      <c r="A11" t="s">
        <v>7478</v>
      </c>
      <c r="B11" t="s">
        <v>7479</v>
      </c>
      <c r="C11" t="s">
        <v>10299</v>
      </c>
      <c r="D11" t="s">
        <v>15310</v>
      </c>
      <c r="F11">
        <v>1565.84</v>
      </c>
      <c r="G11">
        <v>1357.95</v>
      </c>
      <c r="H11">
        <v>1482.5</v>
      </c>
      <c r="I11">
        <v>1542.63</v>
      </c>
      <c r="J11">
        <v>-99</v>
      </c>
      <c r="K11">
        <v>-99</v>
      </c>
      <c r="L11">
        <v>-99</v>
      </c>
      <c r="M11">
        <v>-99</v>
      </c>
      <c r="N11">
        <v>624.9</v>
      </c>
      <c r="O11">
        <v>511.4</v>
      </c>
      <c r="P11">
        <v>677</v>
      </c>
      <c r="Q11">
        <v>1016.19</v>
      </c>
      <c r="R11">
        <v>-99</v>
      </c>
      <c r="S11">
        <v>-99</v>
      </c>
      <c r="T11">
        <v>-99</v>
      </c>
      <c r="U11">
        <v>-99</v>
      </c>
      <c r="V11">
        <v>1707.6</v>
      </c>
      <c r="W11">
        <v>179.99</v>
      </c>
      <c r="X11">
        <v>450</v>
      </c>
      <c r="Y11">
        <v>120.17</v>
      </c>
      <c r="Z11">
        <v>0.86723420017370878</v>
      </c>
      <c r="AA11">
        <v>1.0405598650927488</v>
      </c>
      <c r="AB11">
        <v>-99</v>
      </c>
      <c r="AC11">
        <v>-99</v>
      </c>
      <c r="AD11">
        <v>0.81837093935029603</v>
      </c>
      <c r="AE11">
        <v>1.5010192023633679</v>
      </c>
      <c r="AF11">
        <v>-99</v>
      </c>
      <c r="AG11">
        <v>-99</v>
      </c>
      <c r="AH11">
        <v>0.10540524713047553</v>
      </c>
      <c r="AI11">
        <v>0.26704444444444447</v>
      </c>
      <c r="AJ11">
        <v>463</v>
      </c>
      <c r="AK11">
        <v>4.0374730021598273</v>
      </c>
      <c r="AL11">
        <v>5.5266090712742981</v>
      </c>
      <c r="AM11">
        <v>0</v>
      </c>
      <c r="AN11">
        <v>0</v>
      </c>
      <c r="AO11">
        <v>0.38874730021598275</v>
      </c>
      <c r="AP11">
        <v>0.25954643628509722</v>
      </c>
      <c r="AQ11">
        <v>10.212375809935205</v>
      </c>
      <c r="AR11" t="str">
        <f>IF(A11="","",(IF(ISBLANK('Trust - Frontsheet'!$F$9),"",'Trust - Frontsheet'!$F$9)))</f>
        <v xml:space="preserve">https://www.derbyshirehealthcareft.nhs.uk/about-us/our-performance/safe-staffing	</v>
      </c>
    </row>
    <row r="12" spans="1:44" x14ac:dyDescent="0.2">
      <c r="A12" t="s">
        <v>7484</v>
      </c>
      <c r="B12" t="s">
        <v>7485</v>
      </c>
      <c r="C12" t="s">
        <v>10300</v>
      </c>
      <c r="D12" t="s">
        <v>15298</v>
      </c>
      <c r="F12">
        <v>1323.5</v>
      </c>
      <c r="G12">
        <v>1221.25</v>
      </c>
      <c r="H12">
        <v>1317</v>
      </c>
      <c r="I12">
        <v>1376.67</v>
      </c>
      <c r="J12">
        <v>-99</v>
      </c>
      <c r="K12">
        <v>-99</v>
      </c>
      <c r="L12">
        <v>-99</v>
      </c>
      <c r="M12">
        <v>-99</v>
      </c>
      <c r="N12">
        <v>630</v>
      </c>
      <c r="O12">
        <v>514.5</v>
      </c>
      <c r="P12">
        <v>630</v>
      </c>
      <c r="Q12">
        <v>716.32</v>
      </c>
      <c r="R12">
        <v>-99</v>
      </c>
      <c r="S12">
        <v>-99</v>
      </c>
      <c r="T12">
        <v>-99</v>
      </c>
      <c r="U12">
        <v>-99</v>
      </c>
      <c r="V12">
        <v>0</v>
      </c>
      <c r="W12">
        <v>0</v>
      </c>
      <c r="X12">
        <v>0</v>
      </c>
      <c r="Y12">
        <v>0</v>
      </c>
      <c r="Z12">
        <v>0.92274272761616927</v>
      </c>
      <c r="AA12">
        <v>1.0453075170842825</v>
      </c>
      <c r="AB12">
        <v>-99</v>
      </c>
      <c r="AC12">
        <v>-99</v>
      </c>
      <c r="AD12">
        <v>0.81666666666666665</v>
      </c>
      <c r="AE12">
        <v>1.137015873015873</v>
      </c>
      <c r="AF12">
        <v>-99</v>
      </c>
      <c r="AG12">
        <v>-99</v>
      </c>
      <c r="AH12">
        <v>-99</v>
      </c>
      <c r="AI12">
        <v>-99</v>
      </c>
      <c r="AJ12">
        <v>495</v>
      </c>
      <c r="AK12">
        <v>3.5065656565656567</v>
      </c>
      <c r="AL12">
        <v>4.2282626262626266</v>
      </c>
      <c r="AM12">
        <v>0</v>
      </c>
      <c r="AN12">
        <v>0</v>
      </c>
      <c r="AO12">
        <v>0</v>
      </c>
      <c r="AP12">
        <v>0</v>
      </c>
      <c r="AQ12">
        <v>7.7348282828282837</v>
      </c>
      <c r="AR12" t="str">
        <f>IF(A12="","",(IF(ISBLANK('Trust - Frontsheet'!$F$9),"",'Trust - Frontsheet'!$F$9)))</f>
        <v xml:space="preserve">https://www.derbyshirehealthcareft.nhs.uk/about-us/our-performance/safe-staffing	</v>
      </c>
    </row>
    <row r="13" spans="1:44" x14ac:dyDescent="0.2">
      <c r="A13" t="s">
        <v>7486</v>
      </c>
      <c r="B13" t="s">
        <v>7487</v>
      </c>
      <c r="C13" t="s">
        <v>10301</v>
      </c>
      <c r="D13" t="s">
        <v>15298</v>
      </c>
      <c r="F13">
        <v>1333.5</v>
      </c>
      <c r="G13">
        <v>1163.5</v>
      </c>
      <c r="H13">
        <v>1338</v>
      </c>
      <c r="I13">
        <v>1133.57</v>
      </c>
      <c r="J13">
        <v>-99</v>
      </c>
      <c r="K13">
        <v>-99</v>
      </c>
      <c r="L13">
        <v>-99</v>
      </c>
      <c r="M13">
        <v>-99</v>
      </c>
      <c r="N13">
        <v>630</v>
      </c>
      <c r="O13">
        <v>525</v>
      </c>
      <c r="P13">
        <v>630</v>
      </c>
      <c r="Q13">
        <v>693</v>
      </c>
      <c r="R13">
        <v>-99</v>
      </c>
      <c r="S13">
        <v>-99</v>
      </c>
      <c r="T13">
        <v>-99</v>
      </c>
      <c r="U13">
        <v>-99</v>
      </c>
      <c r="V13">
        <v>375</v>
      </c>
      <c r="W13">
        <v>176.32</v>
      </c>
      <c r="X13">
        <v>0</v>
      </c>
      <c r="Y13">
        <v>157.5</v>
      </c>
      <c r="Z13">
        <v>0.8725159355080615</v>
      </c>
      <c r="AA13">
        <v>0.84721225710014947</v>
      </c>
      <c r="AB13">
        <v>-99</v>
      </c>
      <c r="AC13">
        <v>-99</v>
      </c>
      <c r="AD13">
        <v>0.83333333333333337</v>
      </c>
      <c r="AE13">
        <v>1.1000000000000001</v>
      </c>
      <c r="AF13">
        <v>-99</v>
      </c>
      <c r="AG13">
        <v>-99</v>
      </c>
      <c r="AH13">
        <v>0.47018666666666664</v>
      </c>
      <c r="AI13">
        <v>-99</v>
      </c>
      <c r="AJ13">
        <v>439</v>
      </c>
      <c r="AK13">
        <v>3.84624145785877</v>
      </c>
      <c r="AL13">
        <v>4.1607517084282462</v>
      </c>
      <c r="AM13">
        <v>0</v>
      </c>
      <c r="AN13">
        <v>0</v>
      </c>
      <c r="AO13">
        <v>0.4016400911161731</v>
      </c>
      <c r="AP13">
        <v>0.35876993166287013</v>
      </c>
      <c r="AQ13">
        <v>8.7674031890660586</v>
      </c>
      <c r="AR13" t="str">
        <f>IF(A13="","",(IF(ISBLANK('Trust - Frontsheet'!$F$9),"",'Trust - Frontsheet'!$F$9)))</f>
        <v xml:space="preserve">https://www.derbyshirehealthcareft.nhs.uk/about-us/our-performance/safe-staffing	</v>
      </c>
    </row>
    <row r="14" spans="1:44" x14ac:dyDescent="0.2">
      <c r="A14" t="s">
        <v>7488</v>
      </c>
      <c r="B14" t="s">
        <v>7489</v>
      </c>
      <c r="C14" t="s">
        <v>10302</v>
      </c>
      <c r="D14" t="s">
        <v>15298</v>
      </c>
      <c r="F14">
        <v>1508</v>
      </c>
      <c r="G14">
        <v>1325.39</v>
      </c>
      <c r="H14">
        <v>1112.5</v>
      </c>
      <c r="I14">
        <v>1010.84</v>
      </c>
      <c r="J14">
        <v>-99</v>
      </c>
      <c r="K14">
        <v>-99</v>
      </c>
      <c r="L14">
        <v>-99</v>
      </c>
      <c r="M14">
        <v>-99</v>
      </c>
      <c r="N14">
        <v>630</v>
      </c>
      <c r="O14">
        <v>400.25</v>
      </c>
      <c r="P14">
        <v>630</v>
      </c>
      <c r="Q14">
        <v>861.25</v>
      </c>
      <c r="R14">
        <v>-99</v>
      </c>
      <c r="S14">
        <v>-99</v>
      </c>
      <c r="T14">
        <v>-99</v>
      </c>
      <c r="U14">
        <v>-99</v>
      </c>
      <c r="V14">
        <v>375</v>
      </c>
      <c r="W14">
        <v>0</v>
      </c>
      <c r="X14">
        <v>161.26</v>
      </c>
      <c r="Y14">
        <v>0</v>
      </c>
      <c r="Z14">
        <v>0.87890583554376667</v>
      </c>
      <c r="AA14">
        <v>0.9086202247191012</v>
      </c>
      <c r="AB14">
        <v>-99</v>
      </c>
      <c r="AC14">
        <v>-99</v>
      </c>
      <c r="AD14">
        <v>0.63531746031746028</v>
      </c>
      <c r="AE14">
        <v>1.3670634920634921</v>
      </c>
      <c r="AF14">
        <v>-99</v>
      </c>
      <c r="AG14">
        <v>-99</v>
      </c>
      <c r="AH14">
        <v>0</v>
      </c>
      <c r="AI14">
        <v>0</v>
      </c>
      <c r="AJ14">
        <v>485</v>
      </c>
      <c r="AK14">
        <v>3.5580206185567014</v>
      </c>
      <c r="AL14">
        <v>3.8599793814432992</v>
      </c>
      <c r="AM14">
        <v>0</v>
      </c>
      <c r="AN14">
        <v>0</v>
      </c>
      <c r="AO14">
        <v>0</v>
      </c>
      <c r="AP14">
        <v>0</v>
      </c>
      <c r="AQ14">
        <v>7.4180000000000001</v>
      </c>
      <c r="AR14" t="str">
        <f>IF(A14="","",(IF(ISBLANK('Trust - Frontsheet'!$F$9),"",'Trust - Frontsheet'!$F$9)))</f>
        <v xml:space="preserve">https://www.derbyshirehealthcareft.nhs.uk/about-us/our-performance/safe-staffing	</v>
      </c>
    </row>
    <row r="15" spans="1:44" x14ac:dyDescent="0.2">
      <c r="A15" t="s">
        <v>7490</v>
      </c>
      <c r="B15" t="s">
        <v>7491</v>
      </c>
      <c r="C15" t="s">
        <v>10303</v>
      </c>
      <c r="D15" t="s">
        <v>15298</v>
      </c>
      <c r="F15">
        <v>1343</v>
      </c>
      <c r="G15">
        <v>1190.32</v>
      </c>
      <c r="H15">
        <v>1113</v>
      </c>
      <c r="I15">
        <v>1409.82</v>
      </c>
      <c r="J15">
        <v>-99</v>
      </c>
      <c r="K15">
        <v>-99</v>
      </c>
      <c r="L15">
        <v>-99</v>
      </c>
      <c r="M15">
        <v>-99</v>
      </c>
      <c r="N15">
        <v>630</v>
      </c>
      <c r="O15">
        <v>367.5</v>
      </c>
      <c r="P15">
        <v>630</v>
      </c>
      <c r="Q15">
        <v>913.5</v>
      </c>
      <c r="R15">
        <v>-99</v>
      </c>
      <c r="S15">
        <v>-99</v>
      </c>
      <c r="T15">
        <v>-99</v>
      </c>
      <c r="U15">
        <v>-99</v>
      </c>
      <c r="V15">
        <v>375</v>
      </c>
      <c r="W15">
        <v>0</v>
      </c>
      <c r="X15">
        <v>450</v>
      </c>
      <c r="Y15">
        <v>51</v>
      </c>
      <c r="Z15">
        <v>0.88631422189128817</v>
      </c>
      <c r="AA15">
        <v>1.2666846361185984</v>
      </c>
      <c r="AB15">
        <v>-99</v>
      </c>
      <c r="AC15">
        <v>-99</v>
      </c>
      <c r="AD15">
        <v>0.58333333333333337</v>
      </c>
      <c r="AE15">
        <v>1.45</v>
      </c>
      <c r="AF15">
        <v>-99</v>
      </c>
      <c r="AG15">
        <v>-99</v>
      </c>
      <c r="AH15">
        <v>0</v>
      </c>
      <c r="AI15">
        <v>0.11333333333333333</v>
      </c>
      <c r="AJ15">
        <v>494</v>
      </c>
      <c r="AK15">
        <v>3.1534817813765179</v>
      </c>
      <c r="AL15">
        <v>4.7030769230769227</v>
      </c>
      <c r="AM15">
        <v>0</v>
      </c>
      <c r="AN15">
        <v>0</v>
      </c>
      <c r="AO15">
        <v>0</v>
      </c>
      <c r="AP15">
        <v>0.10323886639676114</v>
      </c>
      <c r="AQ15">
        <v>7.9597975708502018</v>
      </c>
      <c r="AR15" t="str">
        <f>IF(A15="","",(IF(ISBLANK('Trust - Frontsheet'!$F$9),"",'Trust - Frontsheet'!$F$9)))</f>
        <v xml:space="preserve">https://www.derbyshirehealthcareft.nhs.uk/about-us/our-performance/safe-staffing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2021-10-15T16:21:56Z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